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25" windowWidth="13395" windowHeight="6600"/>
  </bookViews>
  <sheets>
    <sheet name="Trip Options" sheetId="1" r:id="rId1"/>
    <sheet name="Consol Air Data" sheetId="3" r:id="rId2"/>
    <sheet name="Consol Train Data" sheetId="10" r:id="rId3"/>
    <sheet name="Minimum Travel Cost" sheetId="6" r:id="rId4"/>
    <sheet name="Accomdation Cost Data" sheetId="8" r:id="rId5"/>
    <sheet name="Cost with Accomodations" sheetId="7" r:id="rId6"/>
    <sheet name="Model" sheetId="14" r:id="rId7"/>
    <sheet name="Results" sheetId="12" r:id="rId8"/>
  </sheets>
  <externalReferences>
    <externalReference r:id="rId9"/>
  </externalReferences>
  <definedNames>
    <definedName name="solver_adj" localSheetId="6" hidden="1">Model!$C$16:$K$24</definedName>
    <definedName name="solver_cvg" localSheetId="6" hidden="1">0.0001</definedName>
    <definedName name="solver_drv" localSheetId="6" hidden="1">2</definedName>
    <definedName name="solver_eng" localSheetId="6" hidden="1">2</definedName>
    <definedName name="solver_est" localSheetId="6" hidden="1">1</definedName>
    <definedName name="solver_itr" localSheetId="6" hidden="1">2147483647</definedName>
    <definedName name="solver_lhs1" localSheetId="6" hidden="1">Model!$C$16:$K$24</definedName>
    <definedName name="solver_lhs2" localSheetId="6" hidden="1">Model!$C$25</definedName>
    <definedName name="solver_lhs3" localSheetId="6" hidden="1">Model!$C$29:$K$29</definedName>
    <definedName name="solver_lhs4" localSheetId="6" hidden="1">Model!$D$25:$K$25</definedName>
    <definedName name="solver_lhs5" localSheetId="6" hidden="1">Model!$L$16</definedName>
    <definedName name="solver_lhs6" localSheetId="6" hidden="1">Model!$L$17:$L$24</definedName>
    <definedName name="solver_lhs7" localSheetId="6" hidden="1">Model!$M$26</definedName>
    <definedName name="solver_lhs8" localSheetId="6" hidden="1">Model!$M$27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6" hidden="1">1</definedName>
    <definedName name="solver_nod" localSheetId="6" hidden="1">2147483647</definedName>
    <definedName name="solver_num" localSheetId="6" hidden="1">8</definedName>
    <definedName name="solver_nwt" localSheetId="6" hidden="1">1</definedName>
    <definedName name="solver_opt" localSheetId="6" hidden="1">Model!$B$33</definedName>
    <definedName name="solver_pre" localSheetId="6" hidden="1">0.000001</definedName>
    <definedName name="solver_rbv" localSheetId="6" hidden="1">2</definedName>
    <definedName name="solver_rel1" localSheetId="6" hidden="1">5</definedName>
    <definedName name="solver_rel2" localSheetId="6" hidden="1">2</definedName>
    <definedName name="solver_rel3" localSheetId="6" hidden="1">2</definedName>
    <definedName name="solver_rel4" localSheetId="6" hidden="1">1</definedName>
    <definedName name="solver_rel5" localSheetId="6" hidden="1">2</definedName>
    <definedName name="solver_rel6" localSheetId="6" hidden="1">1</definedName>
    <definedName name="solver_rel7" localSheetId="6" hidden="1">2</definedName>
    <definedName name="solver_rel8" localSheetId="6" hidden="1">2</definedName>
    <definedName name="solver_rhs1" localSheetId="6" hidden="1">binary</definedName>
    <definedName name="solver_rhs2" localSheetId="6" hidden="1">Model!$C$27</definedName>
    <definedName name="solver_rhs3" localSheetId="6" hidden="1">Model!$C$31:$K$31</definedName>
    <definedName name="solver_rhs4" localSheetId="6" hidden="1">Model!$D$27:$K$27</definedName>
    <definedName name="solver_rhs5" localSheetId="6" hidden="1">Model!$N$16</definedName>
    <definedName name="solver_rhs6" localSheetId="6" hidden="1">Model!$N$17:$N$24</definedName>
    <definedName name="solver_rhs7" localSheetId="6" hidden="1">Model!$O$26</definedName>
    <definedName name="solver_rhs8" localSheetId="6" hidden="1">Model!$O$27</definedName>
    <definedName name="solver_rlx" localSheetId="6" hidden="1">2</definedName>
    <definedName name="solver_rsd" localSheetId="6" hidden="1">0</definedName>
    <definedName name="solver_scl" localSheetId="6" hidden="1">2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6" hidden="1">2</definedName>
    <definedName name="solver_val" localSheetId="6" hidden="1">0</definedName>
    <definedName name="solver_ver" localSheetId="6" hidden="1">3</definedName>
  </definedNames>
  <calcPr calcId="145621" concurrentCalc="0"/>
</workbook>
</file>

<file path=xl/calcChain.xml><?xml version="1.0" encoding="utf-8"?>
<calcChain xmlns="http://schemas.openxmlformats.org/spreadsheetml/2006/main">
  <c r="B1" i="10" l="1"/>
  <c r="C7" i="10"/>
  <c r="C7" i="6"/>
  <c r="C7" i="7"/>
  <c r="C4" i="14"/>
  <c r="D7" i="10"/>
  <c r="D7" i="6"/>
  <c r="D7" i="7"/>
  <c r="D4" i="14"/>
  <c r="E7" i="10"/>
  <c r="E7" i="6"/>
  <c r="E7" i="7"/>
  <c r="E4" i="14"/>
  <c r="F7" i="10"/>
  <c r="F7" i="6"/>
  <c r="F7" i="7"/>
  <c r="F4" i="14"/>
  <c r="G7" i="10"/>
  <c r="G7" i="6"/>
  <c r="G7" i="7"/>
  <c r="G4" i="14"/>
  <c r="H7" i="10"/>
  <c r="H7" i="6"/>
  <c r="H7" i="7"/>
  <c r="H4" i="14"/>
  <c r="I7" i="10"/>
  <c r="I7" i="6"/>
  <c r="I7" i="7"/>
  <c r="I4" i="14"/>
  <c r="J7" i="10"/>
  <c r="J7" i="6"/>
  <c r="J7" i="7"/>
  <c r="J4" i="14"/>
  <c r="K7" i="10"/>
  <c r="K7" i="6"/>
  <c r="K7" i="7"/>
  <c r="K4" i="14"/>
  <c r="C8" i="10"/>
  <c r="C8" i="6"/>
  <c r="C8" i="7"/>
  <c r="C5" i="14"/>
  <c r="D8" i="10"/>
  <c r="D8" i="6"/>
  <c r="D8" i="7"/>
  <c r="D5" i="14"/>
  <c r="E8" i="10"/>
  <c r="E8" i="6"/>
  <c r="E8" i="7"/>
  <c r="E5" i="14"/>
  <c r="F8" i="10"/>
  <c r="F8" i="6"/>
  <c r="F8" i="7"/>
  <c r="F5" i="14"/>
  <c r="G8" i="10"/>
  <c r="G8" i="6"/>
  <c r="G8" i="7"/>
  <c r="G5" i="14"/>
  <c r="H8" i="10"/>
  <c r="H8" i="6"/>
  <c r="H8" i="7"/>
  <c r="H5" i="14"/>
  <c r="I8" i="10"/>
  <c r="I8" i="6"/>
  <c r="I8" i="7"/>
  <c r="I5" i="14"/>
  <c r="J8" i="10"/>
  <c r="J8" i="6"/>
  <c r="J8" i="7"/>
  <c r="J5" i="14"/>
  <c r="K8" i="10"/>
  <c r="K8" i="6"/>
  <c r="K8" i="7"/>
  <c r="K5" i="14"/>
  <c r="C9" i="10"/>
  <c r="C9" i="6"/>
  <c r="C9" i="7"/>
  <c r="C6" i="14"/>
  <c r="D9" i="10"/>
  <c r="D9" i="6"/>
  <c r="D9" i="7"/>
  <c r="D6" i="14"/>
  <c r="E9" i="10"/>
  <c r="E9" i="6"/>
  <c r="E9" i="7"/>
  <c r="E6" i="14"/>
  <c r="F9" i="10"/>
  <c r="F9" i="6"/>
  <c r="F9" i="7"/>
  <c r="F6" i="14"/>
  <c r="G9" i="10"/>
  <c r="G9" i="6"/>
  <c r="G9" i="7"/>
  <c r="G6" i="14"/>
  <c r="H9" i="10"/>
  <c r="H9" i="6"/>
  <c r="H9" i="7"/>
  <c r="H6" i="14"/>
  <c r="I9" i="10"/>
  <c r="I9" i="6"/>
  <c r="I9" i="7"/>
  <c r="I6" i="14"/>
  <c r="J9" i="10"/>
  <c r="J9" i="6"/>
  <c r="J9" i="7"/>
  <c r="J6" i="14"/>
  <c r="K9" i="10"/>
  <c r="K9" i="6"/>
  <c r="K9" i="7"/>
  <c r="K6" i="14"/>
  <c r="C10" i="10"/>
  <c r="C10" i="6"/>
  <c r="C10" i="7"/>
  <c r="C7" i="14"/>
  <c r="D10" i="10"/>
  <c r="D10" i="6"/>
  <c r="D10" i="7"/>
  <c r="D7" i="14"/>
  <c r="E10" i="10"/>
  <c r="E10" i="6"/>
  <c r="E10" i="7"/>
  <c r="E7" i="14"/>
  <c r="F10" i="10"/>
  <c r="F10" i="6"/>
  <c r="F10" i="7"/>
  <c r="F7" i="14"/>
  <c r="G10" i="10"/>
  <c r="G10" i="6"/>
  <c r="G10" i="7"/>
  <c r="G7" i="14"/>
  <c r="H10" i="10"/>
  <c r="H10" i="6"/>
  <c r="H10" i="7"/>
  <c r="H7" i="14"/>
  <c r="I10" i="10"/>
  <c r="I10" i="6"/>
  <c r="I10" i="7"/>
  <c r="I7" i="14"/>
  <c r="J10" i="10"/>
  <c r="J10" i="6"/>
  <c r="J10" i="7"/>
  <c r="J7" i="14"/>
  <c r="K10" i="10"/>
  <c r="K10" i="6"/>
  <c r="K10" i="7"/>
  <c r="K7" i="14"/>
  <c r="C11" i="10"/>
  <c r="C11" i="6"/>
  <c r="C11" i="7"/>
  <c r="C8" i="14"/>
  <c r="D11" i="10"/>
  <c r="D11" i="6"/>
  <c r="D11" i="7"/>
  <c r="D8" i="14"/>
  <c r="E11" i="10"/>
  <c r="E11" i="6"/>
  <c r="E11" i="7"/>
  <c r="E8" i="14"/>
  <c r="F11" i="10"/>
  <c r="F11" i="6"/>
  <c r="F11" i="7"/>
  <c r="F8" i="14"/>
  <c r="G11" i="10"/>
  <c r="G11" i="6"/>
  <c r="G11" i="7"/>
  <c r="G8" i="14"/>
  <c r="H11" i="10"/>
  <c r="H11" i="6"/>
  <c r="H11" i="7"/>
  <c r="H8" i="14"/>
  <c r="I11" i="10"/>
  <c r="I11" i="6"/>
  <c r="I11" i="7"/>
  <c r="I8" i="14"/>
  <c r="J11" i="10"/>
  <c r="J11" i="6"/>
  <c r="J11" i="7"/>
  <c r="J8" i="14"/>
  <c r="K11" i="10"/>
  <c r="K11" i="6"/>
  <c r="K11" i="7"/>
  <c r="K8" i="14"/>
  <c r="C12" i="10"/>
  <c r="C12" i="6"/>
  <c r="C12" i="7"/>
  <c r="C9" i="14"/>
  <c r="D12" i="10"/>
  <c r="D12" i="6"/>
  <c r="D12" i="7"/>
  <c r="D9" i="14"/>
  <c r="E12" i="10"/>
  <c r="E12" i="6"/>
  <c r="E12" i="7"/>
  <c r="E9" i="14"/>
  <c r="F12" i="10"/>
  <c r="F12" i="6"/>
  <c r="F12" i="7"/>
  <c r="F9" i="14"/>
  <c r="G12" i="10"/>
  <c r="G12" i="6"/>
  <c r="G12" i="7"/>
  <c r="G9" i="14"/>
  <c r="H12" i="10"/>
  <c r="H12" i="6"/>
  <c r="H12" i="7"/>
  <c r="H9" i="14"/>
  <c r="I12" i="10"/>
  <c r="I12" i="6"/>
  <c r="I12" i="7"/>
  <c r="I9" i="14"/>
  <c r="J12" i="10"/>
  <c r="J12" i="6"/>
  <c r="J12" i="7"/>
  <c r="J9" i="14"/>
  <c r="K12" i="10"/>
  <c r="K12" i="6"/>
  <c r="K12" i="7"/>
  <c r="K9" i="14"/>
  <c r="C13" i="10"/>
  <c r="C13" i="6"/>
  <c r="C13" i="7"/>
  <c r="C10" i="14"/>
  <c r="D13" i="10"/>
  <c r="D13" i="6"/>
  <c r="D13" i="7"/>
  <c r="D10" i="14"/>
  <c r="E13" i="10"/>
  <c r="E13" i="6"/>
  <c r="E13" i="7"/>
  <c r="E10" i="14"/>
  <c r="F13" i="10"/>
  <c r="F13" i="6"/>
  <c r="F13" i="7"/>
  <c r="F10" i="14"/>
  <c r="G13" i="10"/>
  <c r="G13" i="6"/>
  <c r="G13" i="7"/>
  <c r="G10" i="14"/>
  <c r="H13" i="10"/>
  <c r="H13" i="6"/>
  <c r="H13" i="7"/>
  <c r="H10" i="14"/>
  <c r="I13" i="10"/>
  <c r="I13" i="6"/>
  <c r="I13" i="7"/>
  <c r="I10" i="14"/>
  <c r="J13" i="10"/>
  <c r="J13" i="6"/>
  <c r="J13" i="7"/>
  <c r="J10" i="14"/>
  <c r="K13" i="10"/>
  <c r="K13" i="6"/>
  <c r="K13" i="7"/>
  <c r="K10" i="14"/>
  <c r="C14" i="10"/>
  <c r="C14" i="6"/>
  <c r="C14" i="7"/>
  <c r="C11" i="14"/>
  <c r="D14" i="10"/>
  <c r="D14" i="6"/>
  <c r="D14" i="7"/>
  <c r="D11" i="14"/>
  <c r="E14" i="10"/>
  <c r="E14" i="6"/>
  <c r="E14" i="7"/>
  <c r="E11" i="14"/>
  <c r="F14" i="10"/>
  <c r="F14" i="6"/>
  <c r="F14" i="7"/>
  <c r="F11" i="14"/>
  <c r="G14" i="10"/>
  <c r="G14" i="6"/>
  <c r="G14" i="7"/>
  <c r="G11" i="14"/>
  <c r="H14" i="10"/>
  <c r="H14" i="6"/>
  <c r="H14" i="7"/>
  <c r="H11" i="14"/>
  <c r="I14" i="10"/>
  <c r="I14" i="6"/>
  <c r="I14" i="7"/>
  <c r="I11" i="14"/>
  <c r="J14" i="10"/>
  <c r="J14" i="6"/>
  <c r="J14" i="7"/>
  <c r="J11" i="14"/>
  <c r="K14" i="10"/>
  <c r="K14" i="6"/>
  <c r="K14" i="7"/>
  <c r="K11" i="14"/>
  <c r="D6" i="10"/>
  <c r="D6" i="6"/>
  <c r="D6" i="7"/>
  <c r="D3" i="14"/>
  <c r="E6" i="10"/>
  <c r="E6" i="6"/>
  <c r="E6" i="7"/>
  <c r="E3" i="14"/>
  <c r="F6" i="10"/>
  <c r="F6" i="6"/>
  <c r="F6" i="7"/>
  <c r="F3" i="14"/>
  <c r="G6" i="10"/>
  <c r="G6" i="6"/>
  <c r="G6" i="7"/>
  <c r="G3" i="14"/>
  <c r="H6" i="10"/>
  <c r="H6" i="6"/>
  <c r="H6" i="7"/>
  <c r="H3" i="14"/>
  <c r="I6" i="10"/>
  <c r="I6" i="6"/>
  <c r="I6" i="7"/>
  <c r="I3" i="14"/>
  <c r="J6" i="10"/>
  <c r="J6" i="6"/>
  <c r="J6" i="7"/>
  <c r="J3" i="14"/>
  <c r="K6" i="10"/>
  <c r="K6" i="6"/>
  <c r="K6" i="7"/>
  <c r="K3" i="14"/>
  <c r="C6" i="10"/>
  <c r="C6" i="6"/>
  <c r="C6" i="7"/>
  <c r="C3" i="14"/>
  <c r="B33" i="14"/>
  <c r="L24" i="14"/>
  <c r="K25" i="14"/>
  <c r="K29" i="14"/>
  <c r="L23" i="14"/>
  <c r="J25" i="14"/>
  <c r="J29" i="14"/>
  <c r="L22" i="14"/>
  <c r="I25" i="14"/>
  <c r="I29" i="14"/>
  <c r="L21" i="14"/>
  <c r="H25" i="14"/>
  <c r="H29" i="14"/>
  <c r="L20" i="14"/>
  <c r="G25" i="14"/>
  <c r="G29" i="14"/>
  <c r="L19" i="14"/>
  <c r="F25" i="14"/>
  <c r="F29" i="14"/>
  <c r="L18" i="14"/>
  <c r="E25" i="14"/>
  <c r="E29" i="14"/>
  <c r="L17" i="14"/>
  <c r="D25" i="14"/>
  <c r="D29" i="14"/>
  <c r="L16" i="14"/>
  <c r="C25" i="14"/>
  <c r="C29" i="14"/>
  <c r="M27" i="14"/>
  <c r="M26" i="14"/>
  <c r="E6" i="12"/>
  <c r="E7" i="12"/>
  <c r="E3" i="12"/>
  <c r="C3" i="12"/>
  <c r="D3" i="12"/>
  <c r="C4" i="12"/>
  <c r="D4" i="12"/>
  <c r="E4" i="12"/>
  <c r="C6" i="12"/>
  <c r="C5" i="12"/>
  <c r="D5" i="12"/>
  <c r="E5" i="12"/>
  <c r="C7" i="3"/>
  <c r="C20" i="6"/>
  <c r="D7" i="3"/>
  <c r="E7" i="3"/>
  <c r="E20" i="6"/>
  <c r="F7" i="3"/>
  <c r="F20" i="6"/>
  <c r="G7" i="3"/>
  <c r="G20" i="6"/>
  <c r="H7" i="3"/>
  <c r="H20" i="6"/>
  <c r="I7" i="3"/>
  <c r="I20" i="6"/>
  <c r="J7" i="3"/>
  <c r="J20" i="6"/>
  <c r="K7" i="3"/>
  <c r="K20" i="6"/>
  <c r="C8" i="3"/>
  <c r="C21" i="6"/>
  <c r="D8" i="3"/>
  <c r="D21" i="6"/>
  <c r="E8" i="3"/>
  <c r="F8" i="3"/>
  <c r="F21" i="6"/>
  <c r="G8" i="3"/>
  <c r="G21" i="6"/>
  <c r="H8" i="3"/>
  <c r="H21" i="6"/>
  <c r="I8" i="3"/>
  <c r="I21" i="6"/>
  <c r="J8" i="3"/>
  <c r="J21" i="6"/>
  <c r="K8" i="3"/>
  <c r="K21" i="6"/>
  <c r="C9" i="3"/>
  <c r="C22" i="6"/>
  <c r="D9" i="3"/>
  <c r="D22" i="6"/>
  <c r="E9" i="3"/>
  <c r="E22" i="6"/>
  <c r="F9" i="3"/>
  <c r="G9" i="3"/>
  <c r="G22" i="6"/>
  <c r="H9" i="3"/>
  <c r="H22" i="6"/>
  <c r="I9" i="3"/>
  <c r="I22" i="6"/>
  <c r="J9" i="3"/>
  <c r="J22" i="6"/>
  <c r="K9" i="3"/>
  <c r="K22" i="6"/>
  <c r="C10" i="3"/>
  <c r="C23" i="6"/>
  <c r="D10" i="3"/>
  <c r="D23" i="6"/>
  <c r="E10" i="3"/>
  <c r="E23" i="6"/>
  <c r="F10" i="3"/>
  <c r="F23" i="6"/>
  <c r="G10" i="3"/>
  <c r="H10" i="3"/>
  <c r="H23" i="6"/>
  <c r="I10" i="3"/>
  <c r="I23" i="6"/>
  <c r="J10" i="3"/>
  <c r="J23" i="6"/>
  <c r="K10" i="3"/>
  <c r="K23" i="6"/>
  <c r="C11" i="3"/>
  <c r="C24" i="6"/>
  <c r="D11" i="3"/>
  <c r="D24" i="6"/>
  <c r="E11" i="3"/>
  <c r="E24" i="6"/>
  <c r="F11" i="3"/>
  <c r="F24" i="6"/>
  <c r="G11" i="3"/>
  <c r="G24" i="6"/>
  <c r="H11" i="3"/>
  <c r="I11" i="3"/>
  <c r="I24" i="6"/>
  <c r="J11" i="3"/>
  <c r="J24" i="6"/>
  <c r="K11" i="3"/>
  <c r="K24" i="6"/>
  <c r="C12" i="3"/>
  <c r="C25" i="6"/>
  <c r="D12" i="3"/>
  <c r="D25" i="6"/>
  <c r="E12" i="3"/>
  <c r="E25" i="6"/>
  <c r="F12" i="3"/>
  <c r="F25" i="6"/>
  <c r="G12" i="3"/>
  <c r="G25" i="6"/>
  <c r="H12" i="3"/>
  <c r="H25" i="6"/>
  <c r="I12" i="3"/>
  <c r="J12" i="3"/>
  <c r="J25" i="6"/>
  <c r="K12" i="3"/>
  <c r="K25" i="6"/>
  <c r="C13" i="3"/>
  <c r="C26" i="6"/>
  <c r="D13" i="3"/>
  <c r="D26" i="6"/>
  <c r="E13" i="3"/>
  <c r="E26" i="6"/>
  <c r="F13" i="3"/>
  <c r="F26" i="6"/>
  <c r="G13" i="3"/>
  <c r="G26" i="6"/>
  <c r="H13" i="3"/>
  <c r="H26" i="6"/>
  <c r="I13" i="3"/>
  <c r="I26" i="6"/>
  <c r="J13" i="3"/>
  <c r="K13" i="3"/>
  <c r="K26" i="6"/>
  <c r="C14" i="3"/>
  <c r="C27" i="6"/>
  <c r="D14" i="3"/>
  <c r="D27" i="6"/>
  <c r="E14" i="3"/>
  <c r="E27" i="6"/>
  <c r="F14" i="3"/>
  <c r="F27" i="6"/>
  <c r="G14" i="3"/>
  <c r="G27" i="6"/>
  <c r="H14" i="3"/>
  <c r="H27" i="6"/>
  <c r="I14" i="3"/>
  <c r="I27" i="6"/>
  <c r="J14" i="3"/>
  <c r="J27" i="6"/>
  <c r="K14" i="3"/>
  <c r="D6" i="3"/>
  <c r="D19" i="6"/>
  <c r="E6" i="3"/>
  <c r="E19" i="6"/>
  <c r="F6" i="3"/>
  <c r="F19" i="6"/>
  <c r="G6" i="3"/>
  <c r="G19" i="6"/>
  <c r="H6" i="3"/>
  <c r="H19" i="6"/>
  <c r="I6" i="3"/>
  <c r="I19" i="6"/>
  <c r="J6" i="3"/>
  <c r="J19" i="6"/>
  <c r="K6" i="3"/>
  <c r="K19" i="6"/>
  <c r="C6" i="3"/>
</calcChain>
</file>

<file path=xl/comments1.xml><?xml version="1.0" encoding="utf-8"?>
<comments xmlns="http://schemas.openxmlformats.org/spreadsheetml/2006/main">
  <authors>
    <author>Alyssa</author>
  </authors>
  <commentList>
    <comment ref="L16" authorId="0">
      <text>
        <r>
          <rPr>
            <b/>
            <sz val="9"/>
            <color indexed="81"/>
            <rFont val="Tahoma"/>
            <family val="2"/>
          </rPr>
          <t>=SUM(C16:K16)</t>
        </r>
      </text>
    </comment>
    <comment ref="C25" authorId="0">
      <text>
        <r>
          <rPr>
            <b/>
            <sz val="9"/>
            <color indexed="81"/>
            <rFont val="Tahoma"/>
            <family val="2"/>
          </rPr>
          <t>=SUM(C16:C24)</t>
        </r>
      </text>
    </comment>
    <comment ref="M27" authorId="0">
      <text>
        <r>
          <rPr>
            <b/>
            <sz val="9"/>
            <color indexed="81"/>
            <rFont val="Tahoma"/>
            <family val="2"/>
          </rPr>
          <t>=SUM(C25:K25)</t>
        </r>
      </text>
    </comment>
    <comment ref="K29" authorId="0">
      <text>
        <r>
          <rPr>
            <b/>
            <sz val="9"/>
            <color indexed="81"/>
            <rFont val="Tahoma"/>
            <family val="2"/>
          </rPr>
          <t>=L24-K25</t>
        </r>
      </text>
    </comment>
    <comment ref="B33" authorId="0">
      <text>
        <r>
          <rPr>
            <b/>
            <sz val="9"/>
            <color indexed="81"/>
            <rFont val="Tahoma"/>
            <family val="2"/>
          </rPr>
          <t>=SUMPRODUCT(C3:K11,C16:K24)</t>
        </r>
      </text>
    </comment>
  </commentList>
</comments>
</file>

<file path=xl/comments2.xml><?xml version="1.0" encoding="utf-8"?>
<comments xmlns="http://schemas.openxmlformats.org/spreadsheetml/2006/main">
  <authors>
    <author>Alyssa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=C3+(D3*3)</t>
        </r>
      </text>
    </comment>
  </commentList>
</comments>
</file>

<file path=xl/sharedStrings.xml><?xml version="1.0" encoding="utf-8"?>
<sst xmlns="http://schemas.openxmlformats.org/spreadsheetml/2006/main" count="301" uniqueCount="48">
  <si>
    <t>Morroco Trek</t>
  </si>
  <si>
    <t>Euro-Trek</t>
  </si>
  <si>
    <t>Dbi New York</t>
  </si>
  <si>
    <t>Prague</t>
  </si>
  <si>
    <t>Copanhagen</t>
  </si>
  <si>
    <t>Vienna</t>
  </si>
  <si>
    <t>Berlin</t>
  </si>
  <si>
    <t>Oslo</t>
  </si>
  <si>
    <t>FROM</t>
  </si>
  <si>
    <t>Stockholm</t>
  </si>
  <si>
    <t>Budapest</t>
  </si>
  <si>
    <t>Zagreb</t>
  </si>
  <si>
    <t>3 star</t>
  </si>
  <si>
    <t>4 star</t>
  </si>
  <si>
    <t>=</t>
  </si>
  <si>
    <t>Accomodations - Avg Hotel Price (hotels.com)</t>
  </si>
  <si>
    <t>NYC</t>
  </si>
  <si>
    <t>Copenhagen</t>
  </si>
  <si>
    <t>TO</t>
  </si>
  <si>
    <t>Kayak.com</t>
  </si>
  <si>
    <t>COST OF TRAIN TRAVEL</t>
  </si>
  <si>
    <t>Opportunity Cost Per Hour</t>
  </si>
  <si>
    <t>TOTAL COST OF TRAIN</t>
  </si>
  <si>
    <t>TOTAL COST OF AIRTRAVEL</t>
  </si>
  <si>
    <t>LENGTH OF AIR TRAVEL</t>
  </si>
  <si>
    <t>COST OF AIRFARE</t>
  </si>
  <si>
    <t>MINIMUM TRAVEL COST</t>
  </si>
  <si>
    <t>TRAVEL TYPE</t>
  </si>
  <si>
    <t>Extra Time at Airport (minutes)</t>
  </si>
  <si>
    <t>Extra Time at Train (minutes)</t>
  </si>
  <si>
    <t>COST OF TRAVEL &amp; ACCOMODATIONS</t>
  </si>
  <si>
    <t>Quality of Hotel (3 or 4 Stars)</t>
  </si>
  <si>
    <t>New York</t>
  </si>
  <si>
    <t>LENGTH OF TRAIN TRAVEL</t>
  </si>
  <si>
    <t>&lt;=</t>
  </si>
  <si>
    <t>3 cities, 3 days each</t>
  </si>
  <si>
    <t>Actual Flight Cost</t>
  </si>
  <si>
    <t>Final Trip (all flights)</t>
  </si>
  <si>
    <t>Total (Actual) Cost</t>
  </si>
  <si>
    <t>Accomodations per Night</t>
  </si>
  <si>
    <t>Total Cost:</t>
  </si>
  <si>
    <t>All "To"</t>
  </si>
  <si>
    <t>All "From"</t>
  </si>
  <si>
    <t>Return Trip</t>
  </si>
  <si>
    <t>TRIPS TO MAKE</t>
  </si>
  <si>
    <t>Alex London &amp; Alyssa Unger</t>
  </si>
  <si>
    <t>Decision Models Final Project - Spring Break</t>
  </si>
  <si>
    <t>Trip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</si>
</sst>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indexed="81"/>
      <name val="Tahoma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69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44" fontId="0" fillId="0" borderId="0" xfId="1" applyFont="1"/>
    <xf numFmtId="0" fontId="3" fillId="0" borderId="0" xfId="0" applyFont="1"/>
    <xf numFmtId="0" fontId="0" fillId="0" borderId="1" xfId="0" applyBorder="1"/>
    <xf numFmtId="6" fontId="0" fillId="0" borderId="1" xfId="0" applyNumberFormat="1" applyBorder="1"/>
    <xf numFmtId="0" fontId="5" fillId="0" borderId="0" xfId="2" applyFont="1"/>
    <xf numFmtId="0" fontId="4" fillId="0" borderId="0" xfId="2"/>
    <xf numFmtId="6" fontId="4" fillId="0" borderId="0" xfId="2" applyNumberFormat="1"/>
    <xf numFmtId="6" fontId="4" fillId="0" borderId="0" xfId="2" applyNumberFormat="1" applyFill="1"/>
    <xf numFmtId="0" fontId="0" fillId="0" borderId="0" xfId="0" applyBorder="1"/>
    <xf numFmtId="0" fontId="4" fillId="0" borderId="0" xfId="2"/>
    <xf numFmtId="6" fontId="4" fillId="0" borderId="0" xfId="2" applyNumberFormat="1"/>
    <xf numFmtId="0" fontId="5" fillId="0" borderId="0" xfId="2" applyFont="1"/>
    <xf numFmtId="0" fontId="4" fillId="0" borderId="0" xfId="2" applyNumberFormat="1"/>
    <xf numFmtId="6" fontId="0" fillId="0" borderId="0" xfId="0" applyNumberFormat="1" applyFill="1" applyBorder="1"/>
    <xf numFmtId="6" fontId="0" fillId="0" borderId="0" xfId="0" applyNumberFormat="1" applyBorder="1"/>
    <xf numFmtId="0" fontId="0" fillId="0" borderId="0" xfId="0" applyFill="1" applyBorder="1"/>
    <xf numFmtId="0" fontId="4" fillId="0" borderId="0" xfId="2" applyBorder="1" applyAlignment="1">
      <alignment vertical="center"/>
    </xf>
    <xf numFmtId="43" fontId="4" fillId="0" borderId="0" xfId="2" applyNumberFormat="1"/>
    <xf numFmtId="8" fontId="4" fillId="0" borderId="0" xfId="2" applyNumberFormat="1"/>
    <xf numFmtId="0" fontId="4" fillId="0" borderId="0" xfId="2" applyAlignment="1">
      <alignment vertical="center"/>
    </xf>
    <xf numFmtId="0" fontId="0" fillId="0" borderId="0" xfId="0" applyNumberFormat="1"/>
    <xf numFmtId="43" fontId="4" fillId="0" borderId="0" xfId="2" applyNumberFormat="1" applyFill="1"/>
    <xf numFmtId="0" fontId="4" fillId="0" borderId="0" xfId="2" applyNumberFormat="1" applyFill="1"/>
    <xf numFmtId="0" fontId="5" fillId="0" borderId="0" xfId="2" applyNumberFormat="1" applyFont="1" applyFill="1"/>
    <xf numFmtId="6" fontId="0" fillId="0" borderId="0" xfId="0" applyNumberFormat="1"/>
    <xf numFmtId="6" fontId="2" fillId="0" borderId="0" xfId="0" applyNumberFormat="1" applyFont="1"/>
    <xf numFmtId="0" fontId="4" fillId="0" borderId="0" xfId="2" applyFont="1" applyFill="1"/>
    <xf numFmtId="0" fontId="4" fillId="0" borderId="4" xfId="2" applyNumberFormat="1" applyBorder="1"/>
    <xf numFmtId="0" fontId="4" fillId="0" borderId="5" xfId="2" applyNumberFormat="1" applyBorder="1"/>
    <xf numFmtId="0" fontId="4" fillId="0" borderId="6" xfId="2" applyNumberFormat="1" applyBorder="1"/>
    <xf numFmtId="0" fontId="4" fillId="0" borderId="7" xfId="2" applyNumberFormat="1" applyBorder="1"/>
    <xf numFmtId="0" fontId="4" fillId="0" borderId="0" xfId="2" applyNumberFormat="1" applyBorder="1"/>
    <xf numFmtId="0" fontId="4" fillId="0" borderId="8" xfId="2" applyNumberFormat="1" applyBorder="1"/>
    <xf numFmtId="0" fontId="4" fillId="0" borderId="9" xfId="2" applyNumberFormat="1" applyBorder="1"/>
    <xf numFmtId="0" fontId="4" fillId="0" borderId="3" xfId="2" applyNumberFormat="1" applyBorder="1"/>
    <xf numFmtId="0" fontId="4" fillId="0" borderId="10" xfId="2" applyNumberFormat="1" applyBorder="1"/>
    <xf numFmtId="164" fontId="0" fillId="0" borderId="11" xfId="0" applyNumberFormat="1" applyBorder="1"/>
    <xf numFmtId="0" fontId="4" fillId="0" borderId="0" xfId="2" applyNumberFormat="1" applyFill="1" applyBorder="1"/>
    <xf numFmtId="0" fontId="0" fillId="0" borderId="0" xfId="0" quotePrefix="1" applyAlignment="1">
      <alignment horizontal="center"/>
    </xf>
    <xf numFmtId="0" fontId="4" fillId="0" borderId="0" xfId="2" quotePrefix="1" applyNumberFormat="1" applyFill="1" applyBorder="1" applyAlignment="1">
      <alignment horizontal="center"/>
    </xf>
    <xf numFmtId="0" fontId="4" fillId="0" borderId="0" xfId="2" applyAlignment="1">
      <alignment horizontal="center"/>
    </xf>
    <xf numFmtId="0" fontId="4" fillId="0" borderId="0" xfId="2" applyAlignment="1">
      <alignment vertical="center"/>
    </xf>
    <xf numFmtId="6" fontId="0" fillId="2" borderId="2" xfId="0" applyNumberFormat="1" applyFill="1" applyBorder="1"/>
    <xf numFmtId="0" fontId="0" fillId="2" borderId="2" xfId="0" applyFill="1" applyBorder="1"/>
    <xf numFmtId="0" fontId="9" fillId="0" borderId="0" xfId="0" applyFont="1"/>
  </cellXfs>
  <cellStyles count="69">
    <cellStyle name="Currency" xfId="1" builtinId="4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yssa/Desktop/NYU%20MBA/3.%20Decision%20Models/Decisions%20Models%20FINAL%20PROJE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in and Hotel Data"/>
      <sheetName val="Plane and Temp Data"/>
      <sheetName val="TO DO LIST"/>
      <sheetName val="Consol Air Data"/>
      <sheetName val="Consol Train Data"/>
      <sheetName val="Minimum Travel Cost"/>
      <sheetName val="Cost with Accomodations"/>
    </sheetNames>
    <sheetDataSet>
      <sheetData sheetId="0"/>
      <sheetData sheetId="1"/>
      <sheetData sheetId="2"/>
      <sheetData sheetId="3">
        <row r="1">
          <cell r="B1">
            <v>30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9" sqref="A9"/>
    </sheetView>
  </sheetViews>
  <sheetFormatPr defaultRowHeight="15" x14ac:dyDescent="0.25"/>
  <cols>
    <col min="1" max="1" width="43.140625" customWidth="1"/>
    <col min="2" max="2" width="12.5703125" bestFit="1" customWidth="1"/>
    <col min="3" max="3" width="18.42578125" bestFit="1" customWidth="1"/>
    <col min="4" max="4" width="16" bestFit="1" customWidth="1"/>
    <col min="5" max="8" width="13.7109375" bestFit="1" customWidth="1"/>
  </cols>
  <sheetData>
    <row r="1" spans="1:3" x14ac:dyDescent="0.25">
      <c r="A1" t="s">
        <v>45</v>
      </c>
    </row>
    <row r="2" spans="1:3" x14ac:dyDescent="0.25">
      <c r="A2" t="s">
        <v>46</v>
      </c>
    </row>
    <row r="4" spans="1:3" x14ac:dyDescent="0.25">
      <c r="A4" s="45" t="s">
        <v>47</v>
      </c>
    </row>
    <row r="5" spans="1:3" x14ac:dyDescent="0.25">
      <c r="A5" t="s">
        <v>0</v>
      </c>
      <c r="C5" s="1">
        <v>2850</v>
      </c>
    </row>
    <row r="6" spans="1:3" x14ac:dyDescent="0.25">
      <c r="A6" t="s">
        <v>1</v>
      </c>
      <c r="C6" s="21" t="s">
        <v>35</v>
      </c>
    </row>
    <row r="7" spans="1:3" x14ac:dyDescent="0.25">
      <c r="A7" t="s">
        <v>2</v>
      </c>
      <c r="C7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B2" activeCellId="1" sqref="B1 B2"/>
    </sheetView>
  </sheetViews>
  <sheetFormatPr defaultRowHeight="15" x14ac:dyDescent="0.25"/>
  <cols>
    <col min="1" max="1" width="27.7109375" bestFit="1" customWidth="1"/>
    <col min="2" max="2" width="13.28515625" bestFit="1" customWidth="1"/>
    <col min="3" max="11" width="13.7109375" bestFit="1" customWidth="1"/>
  </cols>
  <sheetData>
    <row r="1" spans="1:11" ht="15.75" thickBot="1" x14ac:dyDescent="0.3">
      <c r="A1" t="s">
        <v>21</v>
      </c>
      <c r="B1" s="43">
        <v>30</v>
      </c>
    </row>
    <row r="2" spans="1:11" ht="15.75" thickBot="1" x14ac:dyDescent="0.3">
      <c r="A2" t="s">
        <v>28</v>
      </c>
      <c r="B2" s="44">
        <v>90</v>
      </c>
    </row>
    <row r="4" spans="1:11" ht="15.75" x14ac:dyDescent="0.25">
      <c r="A4" s="12" t="s">
        <v>23</v>
      </c>
      <c r="B4" s="10"/>
      <c r="C4" s="41" t="s">
        <v>8</v>
      </c>
      <c r="D4" s="41"/>
      <c r="E4" s="41"/>
      <c r="F4" s="41"/>
      <c r="G4" s="41"/>
      <c r="H4" s="41"/>
      <c r="I4" s="41"/>
      <c r="J4" s="41"/>
      <c r="K4" s="41"/>
    </row>
    <row r="5" spans="1:11" s="10" customFormat="1" ht="15.75" x14ac:dyDescent="0.25">
      <c r="C5" s="12" t="s">
        <v>16</v>
      </c>
      <c r="D5" s="12" t="s">
        <v>3</v>
      </c>
      <c r="E5" s="12" t="s">
        <v>17</v>
      </c>
      <c r="F5" s="12" t="s">
        <v>5</v>
      </c>
      <c r="G5" s="12" t="s">
        <v>6</v>
      </c>
      <c r="H5" s="12" t="s">
        <v>7</v>
      </c>
      <c r="I5" s="12" t="s">
        <v>9</v>
      </c>
      <c r="J5" s="12" t="s">
        <v>10</v>
      </c>
      <c r="K5" s="12" t="s">
        <v>11</v>
      </c>
    </row>
    <row r="6" spans="1:11" s="10" customFormat="1" ht="15.75" x14ac:dyDescent="0.25">
      <c r="A6" s="42" t="s">
        <v>18</v>
      </c>
      <c r="B6" s="12" t="s">
        <v>16</v>
      </c>
      <c r="C6" s="11">
        <f>((C19+$B$2)*($B$1/60))+C33</f>
        <v>1500045</v>
      </c>
      <c r="D6" s="11">
        <f t="shared" ref="D6:K6" si="0">((D19+$B$2)*($B$1/60))+D33</f>
        <v>1150.5</v>
      </c>
      <c r="E6" s="11">
        <f t="shared" si="0"/>
        <v>905</v>
      </c>
      <c r="F6" s="11">
        <f t="shared" si="0"/>
        <v>859</v>
      </c>
      <c r="G6" s="11">
        <f t="shared" si="0"/>
        <v>837</v>
      </c>
      <c r="H6" s="11">
        <f t="shared" si="0"/>
        <v>936</v>
      </c>
      <c r="I6" s="11">
        <f t="shared" si="0"/>
        <v>966.5</v>
      </c>
      <c r="J6" s="11">
        <f t="shared" si="0"/>
        <v>1617</v>
      </c>
      <c r="K6" s="11">
        <f t="shared" si="0"/>
        <v>1735</v>
      </c>
    </row>
    <row r="7" spans="1:11" s="10" customFormat="1" ht="15.75" x14ac:dyDescent="0.25">
      <c r="A7" s="42"/>
      <c r="B7" s="12" t="s">
        <v>3</v>
      </c>
      <c r="C7" s="11">
        <f t="shared" ref="C7:K14" si="1">((C20+$B$2)*($B$1/60))+C34</f>
        <v>778.5</v>
      </c>
      <c r="D7" s="11">
        <f t="shared" si="1"/>
        <v>1500045</v>
      </c>
      <c r="E7" s="11">
        <f t="shared" si="1"/>
        <v>144</v>
      </c>
      <c r="F7" s="11">
        <f t="shared" si="1"/>
        <v>284</v>
      </c>
      <c r="G7" s="11">
        <f t="shared" si="1"/>
        <v>467</v>
      </c>
      <c r="H7" s="11">
        <f t="shared" si="1"/>
        <v>198.5</v>
      </c>
      <c r="I7" s="11">
        <f t="shared" si="1"/>
        <v>173.5</v>
      </c>
      <c r="J7" s="11">
        <f t="shared" si="1"/>
        <v>284</v>
      </c>
      <c r="K7" s="11">
        <f t="shared" si="1"/>
        <v>320.5</v>
      </c>
    </row>
    <row r="8" spans="1:11" s="10" customFormat="1" ht="15.75" x14ac:dyDescent="0.25">
      <c r="A8" s="42"/>
      <c r="B8" s="12" t="s">
        <v>17</v>
      </c>
      <c r="C8" s="11">
        <f t="shared" si="1"/>
        <v>626</v>
      </c>
      <c r="D8" s="11">
        <f t="shared" si="1"/>
        <v>144</v>
      </c>
      <c r="E8" s="11">
        <f t="shared" si="1"/>
        <v>1500045</v>
      </c>
      <c r="F8" s="11">
        <f t="shared" si="1"/>
        <v>183.5</v>
      </c>
      <c r="G8" s="11">
        <f t="shared" si="1"/>
        <v>112</v>
      </c>
      <c r="H8" s="11">
        <f t="shared" si="1"/>
        <v>163</v>
      </c>
      <c r="I8" s="11">
        <f t="shared" si="1"/>
        <v>147</v>
      </c>
      <c r="J8" s="11">
        <f t="shared" si="1"/>
        <v>213.5</v>
      </c>
      <c r="K8" s="11">
        <f t="shared" si="1"/>
        <v>226.5</v>
      </c>
    </row>
    <row r="9" spans="1:11" s="10" customFormat="1" ht="15.75" x14ac:dyDescent="0.25">
      <c r="A9" s="42"/>
      <c r="B9" s="12" t="s">
        <v>5</v>
      </c>
      <c r="C9" s="11">
        <f t="shared" si="1"/>
        <v>792</v>
      </c>
      <c r="D9" s="11">
        <f t="shared" si="1"/>
        <v>159</v>
      </c>
      <c r="E9" s="11">
        <f t="shared" si="1"/>
        <v>172.5</v>
      </c>
      <c r="F9" s="11">
        <f t="shared" si="1"/>
        <v>1500045</v>
      </c>
      <c r="G9" s="11">
        <f t="shared" si="1"/>
        <v>155.5</v>
      </c>
      <c r="H9" s="11">
        <f t="shared" si="1"/>
        <v>286.5</v>
      </c>
      <c r="I9" s="11">
        <f t="shared" si="1"/>
        <v>284.5</v>
      </c>
      <c r="J9" s="11">
        <f t="shared" si="1"/>
        <v>361</v>
      </c>
      <c r="K9" s="11">
        <f t="shared" si="1"/>
        <v>485.5</v>
      </c>
    </row>
    <row r="10" spans="1:11" s="10" customFormat="1" ht="15.75" x14ac:dyDescent="0.25">
      <c r="A10" s="42"/>
      <c r="B10" s="12" t="s">
        <v>6</v>
      </c>
      <c r="C10" s="11">
        <f t="shared" si="1"/>
        <v>716.5</v>
      </c>
      <c r="D10" s="11">
        <f t="shared" si="1"/>
        <v>290</v>
      </c>
      <c r="E10" s="11">
        <f t="shared" si="1"/>
        <v>106.5</v>
      </c>
      <c r="F10" s="11">
        <f t="shared" si="1"/>
        <v>154.5</v>
      </c>
      <c r="G10" s="11">
        <f t="shared" si="1"/>
        <v>1500045</v>
      </c>
      <c r="H10" s="11">
        <f t="shared" si="1"/>
        <v>166.5</v>
      </c>
      <c r="I10" s="11">
        <f t="shared" si="1"/>
        <v>158.5</v>
      </c>
      <c r="J10" s="11">
        <f t="shared" si="1"/>
        <v>118</v>
      </c>
      <c r="K10" s="11">
        <f t="shared" si="1"/>
        <v>229.5</v>
      </c>
    </row>
    <row r="11" spans="1:11" s="10" customFormat="1" ht="15.75" x14ac:dyDescent="0.25">
      <c r="A11" s="42"/>
      <c r="B11" s="12" t="s">
        <v>7</v>
      </c>
      <c r="C11" s="11">
        <f t="shared" si="1"/>
        <v>619</v>
      </c>
      <c r="D11" s="11">
        <f t="shared" si="1"/>
        <v>291.5</v>
      </c>
      <c r="E11" s="11">
        <f t="shared" si="1"/>
        <v>139</v>
      </c>
      <c r="F11" s="11">
        <f t="shared" si="1"/>
        <v>393</v>
      </c>
      <c r="G11" s="11">
        <f t="shared" si="1"/>
        <v>178.5</v>
      </c>
      <c r="H11" s="11">
        <f t="shared" si="1"/>
        <v>1500045</v>
      </c>
      <c r="I11" s="11">
        <f t="shared" si="1"/>
        <v>151.5</v>
      </c>
      <c r="J11" s="11">
        <f t="shared" si="1"/>
        <v>269</v>
      </c>
      <c r="K11" s="11">
        <f t="shared" si="1"/>
        <v>407</v>
      </c>
    </row>
    <row r="12" spans="1:11" s="10" customFormat="1" ht="15.75" x14ac:dyDescent="0.25">
      <c r="A12" s="42"/>
      <c r="B12" s="12" t="s">
        <v>9</v>
      </c>
      <c r="C12" s="11">
        <f t="shared" si="1"/>
        <v>624.5</v>
      </c>
      <c r="D12" s="11">
        <f t="shared" si="1"/>
        <v>196.5</v>
      </c>
      <c r="E12" s="11">
        <f t="shared" si="1"/>
        <v>146.5</v>
      </c>
      <c r="F12" s="11">
        <f t="shared" si="1"/>
        <v>181</v>
      </c>
      <c r="G12" s="11">
        <f t="shared" si="1"/>
        <v>160.5</v>
      </c>
      <c r="H12" s="11">
        <f t="shared" si="1"/>
        <v>142</v>
      </c>
      <c r="I12" s="11">
        <f t="shared" si="1"/>
        <v>1500045</v>
      </c>
      <c r="J12" s="11">
        <f t="shared" si="1"/>
        <v>213</v>
      </c>
      <c r="K12" s="11">
        <f t="shared" si="1"/>
        <v>357</v>
      </c>
    </row>
    <row r="13" spans="1:11" s="10" customFormat="1" ht="15.75" x14ac:dyDescent="0.25">
      <c r="A13" s="42"/>
      <c r="B13" s="12" t="s">
        <v>10</v>
      </c>
      <c r="C13" s="11">
        <f t="shared" si="1"/>
        <v>727.5</v>
      </c>
      <c r="D13" s="11">
        <f t="shared" si="1"/>
        <v>191</v>
      </c>
      <c r="E13" s="11">
        <f t="shared" si="1"/>
        <v>197</v>
      </c>
      <c r="F13" s="11">
        <f t="shared" si="1"/>
        <v>334.5</v>
      </c>
      <c r="G13" s="11">
        <f t="shared" si="1"/>
        <v>133</v>
      </c>
      <c r="H13" s="11">
        <f t="shared" si="1"/>
        <v>248</v>
      </c>
      <c r="I13" s="11">
        <f t="shared" si="1"/>
        <v>186</v>
      </c>
      <c r="J13" s="11">
        <f t="shared" si="1"/>
        <v>1500045</v>
      </c>
      <c r="K13" s="11">
        <f t="shared" si="1"/>
        <v>543</v>
      </c>
    </row>
    <row r="14" spans="1:11" s="10" customFormat="1" ht="15.75" x14ac:dyDescent="0.25">
      <c r="A14" s="42"/>
      <c r="B14" s="12" t="s">
        <v>11</v>
      </c>
      <c r="C14" s="11">
        <f t="shared" si="1"/>
        <v>828.5</v>
      </c>
      <c r="D14" s="11">
        <f t="shared" si="1"/>
        <v>327</v>
      </c>
      <c r="E14" s="11">
        <f t="shared" si="1"/>
        <v>229</v>
      </c>
      <c r="F14" s="11">
        <f t="shared" si="1"/>
        <v>504</v>
      </c>
      <c r="G14" s="11">
        <f t="shared" si="1"/>
        <v>213</v>
      </c>
      <c r="H14" s="11">
        <f t="shared" si="1"/>
        <v>398.5</v>
      </c>
      <c r="I14" s="11">
        <f t="shared" si="1"/>
        <v>354.5</v>
      </c>
      <c r="J14" s="11">
        <f t="shared" si="1"/>
        <v>509</v>
      </c>
      <c r="K14" s="11">
        <f t="shared" si="1"/>
        <v>1500045</v>
      </c>
    </row>
    <row r="15" spans="1:11" x14ac:dyDescent="0.25">
      <c r="B15" s="9"/>
      <c r="C15" s="9"/>
      <c r="D15" s="16"/>
      <c r="E15" s="9"/>
      <c r="F15" s="9"/>
      <c r="G15" s="16"/>
      <c r="H15" s="9"/>
      <c r="I15" s="9"/>
      <c r="J15" s="9"/>
      <c r="K15" s="9"/>
    </row>
    <row r="16" spans="1:11" x14ac:dyDescent="0.25">
      <c r="B16" s="9"/>
      <c r="C16" s="9"/>
      <c r="D16" s="14"/>
      <c r="E16" s="9"/>
      <c r="F16" s="15"/>
      <c r="G16" s="14"/>
      <c r="H16" s="9"/>
      <c r="I16" s="9"/>
      <c r="J16" s="15"/>
      <c r="K16" s="9"/>
    </row>
    <row r="17" spans="1:11" ht="15.75" x14ac:dyDescent="0.25">
      <c r="A17" s="12" t="s">
        <v>24</v>
      </c>
      <c r="B17" s="10"/>
      <c r="C17" s="41" t="s">
        <v>8</v>
      </c>
      <c r="D17" s="41"/>
      <c r="E17" s="41"/>
      <c r="F17" s="41"/>
      <c r="G17" s="41"/>
      <c r="H17" s="41"/>
      <c r="I17" s="41"/>
      <c r="J17" s="41"/>
      <c r="K17" s="41"/>
    </row>
    <row r="18" spans="1:11" s="6" customFormat="1" ht="15.75" x14ac:dyDescent="0.25">
      <c r="A18" s="10"/>
      <c r="B18" s="10"/>
      <c r="C18" s="12" t="s">
        <v>16</v>
      </c>
      <c r="D18" s="12" t="s">
        <v>3</v>
      </c>
      <c r="E18" s="12" t="s">
        <v>17</v>
      </c>
      <c r="F18" s="12" t="s">
        <v>5</v>
      </c>
      <c r="G18" s="12" t="s">
        <v>6</v>
      </c>
      <c r="H18" s="12" t="s">
        <v>7</v>
      </c>
      <c r="I18" s="12" t="s">
        <v>9</v>
      </c>
      <c r="J18" s="12" t="s">
        <v>10</v>
      </c>
      <c r="K18" s="12" t="s">
        <v>11</v>
      </c>
    </row>
    <row r="19" spans="1:11" s="6" customFormat="1" ht="15.75" x14ac:dyDescent="0.25">
      <c r="A19" s="42" t="s">
        <v>18</v>
      </c>
      <c r="B19" s="12" t="s">
        <v>16</v>
      </c>
      <c r="C19" s="13">
        <v>1000000</v>
      </c>
      <c r="D19" s="13">
        <v>955</v>
      </c>
      <c r="E19" s="13">
        <v>840</v>
      </c>
      <c r="F19" s="13">
        <v>860</v>
      </c>
      <c r="G19" s="13">
        <v>720</v>
      </c>
      <c r="H19" s="13">
        <v>600</v>
      </c>
      <c r="I19" s="13">
        <v>645</v>
      </c>
      <c r="J19" s="13">
        <v>700</v>
      </c>
      <c r="K19" s="13">
        <v>780</v>
      </c>
    </row>
    <row r="20" spans="1:11" s="6" customFormat="1" ht="15.75" x14ac:dyDescent="0.25">
      <c r="A20" s="42"/>
      <c r="B20" s="12" t="s">
        <v>3</v>
      </c>
      <c r="C20" s="13">
        <v>655</v>
      </c>
      <c r="D20" s="13">
        <v>1000000</v>
      </c>
      <c r="E20" s="13">
        <v>80</v>
      </c>
      <c r="F20" s="13">
        <v>230</v>
      </c>
      <c r="G20" s="13">
        <v>410</v>
      </c>
      <c r="H20" s="13">
        <v>115</v>
      </c>
      <c r="I20" s="13">
        <v>115</v>
      </c>
      <c r="J20" s="13">
        <v>70</v>
      </c>
      <c r="K20" s="13">
        <v>95</v>
      </c>
    </row>
    <row r="21" spans="1:11" s="6" customFormat="1" ht="15.75" x14ac:dyDescent="0.25">
      <c r="A21" s="42"/>
      <c r="B21" s="12" t="s">
        <v>17</v>
      </c>
      <c r="C21" s="13">
        <v>480</v>
      </c>
      <c r="D21" s="13">
        <v>70</v>
      </c>
      <c r="E21" s="13">
        <v>1000000</v>
      </c>
      <c r="F21" s="13">
        <v>95</v>
      </c>
      <c r="G21" s="13">
        <v>60</v>
      </c>
      <c r="H21" s="13">
        <v>70</v>
      </c>
      <c r="I21" s="13">
        <v>70</v>
      </c>
      <c r="J21" s="13">
        <v>115</v>
      </c>
      <c r="K21" s="13">
        <v>145</v>
      </c>
    </row>
    <row r="22" spans="1:11" s="6" customFormat="1" ht="15.75" x14ac:dyDescent="0.25">
      <c r="A22" s="42"/>
      <c r="B22" s="12" t="s">
        <v>5</v>
      </c>
      <c r="C22" s="13">
        <v>770</v>
      </c>
      <c r="D22" s="13">
        <v>100</v>
      </c>
      <c r="E22" s="13">
        <v>95</v>
      </c>
      <c r="F22" s="13">
        <v>1000000</v>
      </c>
      <c r="G22" s="13">
        <v>75</v>
      </c>
      <c r="H22" s="13">
        <v>215</v>
      </c>
      <c r="I22" s="13">
        <v>215</v>
      </c>
      <c r="J22" s="13">
        <v>250</v>
      </c>
      <c r="K22" s="13">
        <v>465</v>
      </c>
    </row>
    <row r="23" spans="1:11" s="6" customFormat="1" ht="15.75" x14ac:dyDescent="0.25">
      <c r="A23" s="42"/>
      <c r="B23" s="12" t="s">
        <v>6</v>
      </c>
      <c r="C23" s="13">
        <v>605</v>
      </c>
      <c r="D23" s="13">
        <v>60</v>
      </c>
      <c r="E23" s="13">
        <v>65</v>
      </c>
      <c r="F23" s="13">
        <v>75</v>
      </c>
      <c r="G23" s="13">
        <v>1000000</v>
      </c>
      <c r="H23" s="13">
        <v>95</v>
      </c>
      <c r="I23" s="13">
        <v>95</v>
      </c>
      <c r="J23" s="13">
        <v>90</v>
      </c>
      <c r="K23" s="13">
        <v>85</v>
      </c>
    </row>
    <row r="24" spans="1:11" s="6" customFormat="1" ht="15.75" x14ac:dyDescent="0.25">
      <c r="A24" s="42"/>
      <c r="B24" s="12" t="s">
        <v>7</v>
      </c>
      <c r="C24" s="13">
        <v>462</v>
      </c>
      <c r="D24" s="13">
        <v>115</v>
      </c>
      <c r="E24" s="13">
        <v>70</v>
      </c>
      <c r="F24" s="13">
        <v>220</v>
      </c>
      <c r="G24" s="13">
        <v>95</v>
      </c>
      <c r="H24" s="13">
        <v>1000000</v>
      </c>
      <c r="I24" s="13">
        <v>55</v>
      </c>
      <c r="J24" s="13">
        <v>140</v>
      </c>
      <c r="K24" s="13">
        <v>290</v>
      </c>
    </row>
    <row r="25" spans="1:11" s="6" customFormat="1" ht="15.75" x14ac:dyDescent="0.25">
      <c r="A25" s="42"/>
      <c r="B25" s="12" t="s">
        <v>9</v>
      </c>
      <c r="C25" s="13">
        <v>465</v>
      </c>
      <c r="D25" s="13">
        <v>115</v>
      </c>
      <c r="E25" s="13">
        <v>65</v>
      </c>
      <c r="F25" s="13">
        <v>120</v>
      </c>
      <c r="G25" s="13">
        <v>95</v>
      </c>
      <c r="H25" s="13">
        <v>60</v>
      </c>
      <c r="I25" s="13">
        <v>1000000</v>
      </c>
      <c r="J25" s="13">
        <v>130</v>
      </c>
      <c r="K25" s="13">
        <v>290</v>
      </c>
    </row>
    <row r="26" spans="1:11" s="6" customFormat="1" ht="15.75" x14ac:dyDescent="0.25">
      <c r="A26" s="42"/>
      <c r="B26" s="12" t="s">
        <v>10</v>
      </c>
      <c r="C26" s="13">
        <v>645</v>
      </c>
      <c r="D26" s="13">
        <v>70</v>
      </c>
      <c r="E26" s="13">
        <v>110</v>
      </c>
      <c r="F26" s="13">
        <v>245</v>
      </c>
      <c r="G26" s="13">
        <v>90</v>
      </c>
      <c r="H26" s="13">
        <v>140</v>
      </c>
      <c r="I26" s="13">
        <v>140</v>
      </c>
      <c r="J26" s="13">
        <v>1000000</v>
      </c>
      <c r="K26" s="13">
        <v>320</v>
      </c>
    </row>
    <row r="27" spans="1:11" s="6" customFormat="1" ht="15.75" x14ac:dyDescent="0.25">
      <c r="A27" s="42"/>
      <c r="B27" s="12" t="s">
        <v>11</v>
      </c>
      <c r="C27" s="13">
        <v>675</v>
      </c>
      <c r="D27" s="13">
        <v>90</v>
      </c>
      <c r="E27" s="13">
        <v>140</v>
      </c>
      <c r="F27" s="13">
        <v>450</v>
      </c>
      <c r="G27" s="13">
        <v>90</v>
      </c>
      <c r="H27" s="13">
        <v>275</v>
      </c>
      <c r="I27" s="13">
        <v>265</v>
      </c>
      <c r="J27" s="13">
        <v>460</v>
      </c>
      <c r="K27" s="13">
        <v>1000000</v>
      </c>
    </row>
    <row r="28" spans="1:11" ht="15.7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5.75" x14ac:dyDescent="0.25">
      <c r="A29" s="12" t="s">
        <v>25</v>
      </c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5.75" x14ac:dyDescent="0.25">
      <c r="A30" s="6" t="s">
        <v>19</v>
      </c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ht="15.75" x14ac:dyDescent="0.25">
      <c r="A31" s="6"/>
      <c r="B31" s="6"/>
      <c r="C31" s="41" t="s">
        <v>8</v>
      </c>
      <c r="D31" s="41"/>
      <c r="E31" s="41"/>
      <c r="F31" s="41"/>
      <c r="G31" s="41"/>
      <c r="H31" s="41"/>
      <c r="I31" s="41"/>
      <c r="J31" s="41"/>
      <c r="K31" s="41"/>
    </row>
    <row r="32" spans="1:11" ht="15.75" x14ac:dyDescent="0.25">
      <c r="A32" s="6"/>
      <c r="B32" s="6"/>
      <c r="C32" s="5" t="s">
        <v>16</v>
      </c>
      <c r="D32" s="5" t="s">
        <v>3</v>
      </c>
      <c r="E32" s="5" t="s">
        <v>17</v>
      </c>
      <c r="F32" s="5" t="s">
        <v>5</v>
      </c>
      <c r="G32" s="5" t="s">
        <v>6</v>
      </c>
      <c r="H32" s="5" t="s">
        <v>7</v>
      </c>
      <c r="I32" s="5" t="s">
        <v>9</v>
      </c>
      <c r="J32" s="5" t="s">
        <v>10</v>
      </c>
      <c r="K32" s="5" t="s">
        <v>11</v>
      </c>
    </row>
    <row r="33" spans="1:11" ht="15.75" x14ac:dyDescent="0.25">
      <c r="A33" s="42" t="s">
        <v>18</v>
      </c>
      <c r="B33" s="5" t="s">
        <v>16</v>
      </c>
      <c r="C33" s="7">
        <v>1000000</v>
      </c>
      <c r="D33" s="7">
        <v>628</v>
      </c>
      <c r="E33" s="7">
        <v>440</v>
      </c>
      <c r="F33" s="7">
        <v>384</v>
      </c>
      <c r="G33" s="7">
        <v>432</v>
      </c>
      <c r="H33" s="7">
        <v>591</v>
      </c>
      <c r="I33" s="7">
        <v>599</v>
      </c>
      <c r="J33" s="8">
        <v>1222</v>
      </c>
      <c r="K33" s="8">
        <v>1300</v>
      </c>
    </row>
    <row r="34" spans="1:11" ht="15.75" x14ac:dyDescent="0.25">
      <c r="A34" s="42"/>
      <c r="B34" s="5" t="s">
        <v>3</v>
      </c>
      <c r="C34" s="7">
        <v>406</v>
      </c>
      <c r="D34" s="7">
        <v>1000000</v>
      </c>
      <c r="E34" s="7">
        <v>59</v>
      </c>
      <c r="F34" s="7">
        <v>124</v>
      </c>
      <c r="G34" s="8">
        <v>217</v>
      </c>
      <c r="H34" s="7">
        <v>96</v>
      </c>
      <c r="I34" s="7">
        <v>71</v>
      </c>
      <c r="J34" s="7">
        <v>204</v>
      </c>
      <c r="K34" s="7">
        <v>228</v>
      </c>
    </row>
    <row r="35" spans="1:11" ht="15.75" x14ac:dyDescent="0.25">
      <c r="A35" s="42"/>
      <c r="B35" s="5" t="s">
        <v>17</v>
      </c>
      <c r="C35" s="7">
        <v>341</v>
      </c>
      <c r="D35" s="7">
        <v>64</v>
      </c>
      <c r="E35" s="7">
        <v>1000000</v>
      </c>
      <c r="F35" s="7">
        <v>91</v>
      </c>
      <c r="G35" s="7">
        <v>37</v>
      </c>
      <c r="H35" s="7">
        <v>83</v>
      </c>
      <c r="I35" s="7">
        <v>67</v>
      </c>
      <c r="J35" s="7">
        <v>111</v>
      </c>
      <c r="K35" s="7">
        <v>109</v>
      </c>
    </row>
    <row r="36" spans="1:11" ht="15.75" x14ac:dyDescent="0.25">
      <c r="A36" s="42"/>
      <c r="B36" s="5" t="s">
        <v>5</v>
      </c>
      <c r="C36" s="7">
        <v>362</v>
      </c>
      <c r="D36" s="7">
        <v>64</v>
      </c>
      <c r="E36" s="7">
        <v>80</v>
      </c>
      <c r="F36" s="7">
        <v>1000000</v>
      </c>
      <c r="G36" s="7">
        <v>73</v>
      </c>
      <c r="H36" s="7">
        <v>134</v>
      </c>
      <c r="I36" s="7">
        <v>132</v>
      </c>
      <c r="J36" s="7">
        <v>191</v>
      </c>
      <c r="K36" s="7">
        <v>208</v>
      </c>
    </row>
    <row r="37" spans="1:11" ht="15.75" x14ac:dyDescent="0.25">
      <c r="A37" s="42"/>
      <c r="B37" s="5" t="s">
        <v>6</v>
      </c>
      <c r="C37" s="7">
        <v>369</v>
      </c>
      <c r="D37" s="7">
        <v>215</v>
      </c>
      <c r="E37" s="7">
        <v>29</v>
      </c>
      <c r="F37" s="7">
        <v>72</v>
      </c>
      <c r="G37" s="7">
        <v>1000000</v>
      </c>
      <c r="H37" s="7">
        <v>74</v>
      </c>
      <c r="I37" s="7">
        <v>66</v>
      </c>
      <c r="J37" s="7">
        <v>28</v>
      </c>
      <c r="K37" s="7">
        <v>142</v>
      </c>
    </row>
    <row r="38" spans="1:11" ht="15.75" x14ac:dyDescent="0.25">
      <c r="A38" s="42"/>
      <c r="B38" s="5" t="s">
        <v>7</v>
      </c>
      <c r="C38" s="7">
        <v>343</v>
      </c>
      <c r="D38" s="7">
        <v>189</v>
      </c>
      <c r="E38" s="7">
        <v>59</v>
      </c>
      <c r="F38" s="7">
        <v>238</v>
      </c>
      <c r="G38" s="7">
        <v>86</v>
      </c>
      <c r="H38" s="7">
        <v>1000000</v>
      </c>
      <c r="I38" s="7">
        <v>79</v>
      </c>
      <c r="J38" s="7">
        <v>154</v>
      </c>
      <c r="K38" s="7">
        <v>217</v>
      </c>
    </row>
    <row r="39" spans="1:11" ht="15.75" x14ac:dyDescent="0.25">
      <c r="A39" s="42"/>
      <c r="B39" s="5" t="s">
        <v>9</v>
      </c>
      <c r="C39" s="7">
        <v>347</v>
      </c>
      <c r="D39" s="7">
        <v>94</v>
      </c>
      <c r="E39" s="7">
        <v>69</v>
      </c>
      <c r="F39" s="7">
        <v>76</v>
      </c>
      <c r="G39" s="7">
        <v>68</v>
      </c>
      <c r="H39" s="7">
        <v>67</v>
      </c>
      <c r="I39" s="7">
        <v>1000000</v>
      </c>
      <c r="J39" s="7">
        <v>103</v>
      </c>
      <c r="K39" s="7">
        <v>167</v>
      </c>
    </row>
    <row r="40" spans="1:11" ht="15.75" x14ac:dyDescent="0.25">
      <c r="A40" s="42"/>
      <c r="B40" s="5" t="s">
        <v>10</v>
      </c>
      <c r="C40" s="7">
        <v>360</v>
      </c>
      <c r="D40" s="7">
        <v>111</v>
      </c>
      <c r="E40" s="7">
        <v>97</v>
      </c>
      <c r="F40" s="8">
        <v>167</v>
      </c>
      <c r="G40" s="8">
        <v>43</v>
      </c>
      <c r="H40" s="8">
        <v>133</v>
      </c>
      <c r="I40" s="8">
        <v>71</v>
      </c>
      <c r="J40" s="7">
        <v>1000000</v>
      </c>
      <c r="K40" s="7">
        <v>338</v>
      </c>
    </row>
    <row r="41" spans="1:11" ht="15.75" x14ac:dyDescent="0.25">
      <c r="A41" s="42"/>
      <c r="B41" s="5" t="s">
        <v>11</v>
      </c>
      <c r="C41" s="7">
        <v>446</v>
      </c>
      <c r="D41" s="7">
        <v>237</v>
      </c>
      <c r="E41" s="7">
        <v>114</v>
      </c>
      <c r="F41" s="8">
        <v>234</v>
      </c>
      <c r="G41" s="8">
        <v>123</v>
      </c>
      <c r="H41" s="8">
        <v>216</v>
      </c>
      <c r="I41" s="8">
        <v>177</v>
      </c>
      <c r="J41" s="8">
        <v>234</v>
      </c>
      <c r="K41" s="7">
        <v>1000000</v>
      </c>
    </row>
  </sheetData>
  <mergeCells count="6">
    <mergeCell ref="C4:K4"/>
    <mergeCell ref="A6:A14"/>
    <mergeCell ref="C31:K31"/>
    <mergeCell ref="A33:A41"/>
    <mergeCell ref="C17:K17"/>
    <mergeCell ref="A19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C19" sqref="C19"/>
    </sheetView>
  </sheetViews>
  <sheetFormatPr defaultRowHeight="15" x14ac:dyDescent="0.25"/>
  <cols>
    <col min="1" max="1" width="44.42578125" bestFit="1" customWidth="1"/>
    <col min="2" max="2" width="13.28515625" bestFit="1" customWidth="1"/>
    <col min="3" max="11" width="13.7109375" bestFit="1" customWidth="1"/>
  </cols>
  <sheetData>
    <row r="1" spans="1:11" ht="15.75" thickBot="1" x14ac:dyDescent="0.3">
      <c r="A1" t="s">
        <v>21</v>
      </c>
      <c r="B1" s="43">
        <f>'[1]Consol Air Data'!B1</f>
        <v>30</v>
      </c>
    </row>
    <row r="2" spans="1:11" ht="15.75" thickBot="1" x14ac:dyDescent="0.3">
      <c r="A2" t="s">
        <v>29</v>
      </c>
      <c r="B2" s="44">
        <v>0</v>
      </c>
    </row>
    <row r="4" spans="1:11" ht="15.75" x14ac:dyDescent="0.25">
      <c r="A4" s="12" t="s">
        <v>22</v>
      </c>
      <c r="B4" s="10"/>
      <c r="C4" s="41" t="s">
        <v>8</v>
      </c>
      <c r="D4" s="41"/>
      <c r="E4" s="41"/>
      <c r="F4" s="41"/>
      <c r="G4" s="41"/>
      <c r="H4" s="41"/>
      <c r="I4" s="41"/>
      <c r="J4" s="41"/>
      <c r="K4" s="41"/>
    </row>
    <row r="5" spans="1:11" s="10" customFormat="1" ht="15.75" x14ac:dyDescent="0.25">
      <c r="C5" s="12" t="s">
        <v>16</v>
      </c>
      <c r="D5" s="12" t="s">
        <v>3</v>
      </c>
      <c r="E5" s="12" t="s">
        <v>17</v>
      </c>
      <c r="F5" s="12" t="s">
        <v>5</v>
      </c>
      <c r="G5" s="12" t="s">
        <v>6</v>
      </c>
      <c r="H5" s="12" t="s">
        <v>7</v>
      </c>
      <c r="I5" s="12" t="s">
        <v>9</v>
      </c>
      <c r="J5" s="12" t="s">
        <v>10</v>
      </c>
      <c r="K5" s="12" t="s">
        <v>11</v>
      </c>
    </row>
    <row r="6" spans="1:11" s="10" customFormat="1" ht="15.75" x14ac:dyDescent="0.25">
      <c r="A6" s="42" t="s">
        <v>18</v>
      </c>
      <c r="B6" s="12" t="s">
        <v>16</v>
      </c>
      <c r="C6" s="11">
        <f>((C19+$B$2)*($B$1/60))+C33</f>
        <v>1500000</v>
      </c>
      <c r="D6" s="11">
        <f t="shared" ref="D6:K6" si="0">((D19+$B$2)*($B$1/60))+D33</f>
        <v>1500000</v>
      </c>
      <c r="E6" s="11">
        <f t="shared" si="0"/>
        <v>1500000</v>
      </c>
      <c r="F6" s="11">
        <f t="shared" si="0"/>
        <v>1500000</v>
      </c>
      <c r="G6" s="11">
        <f t="shared" si="0"/>
        <v>1500000</v>
      </c>
      <c r="H6" s="11">
        <f t="shared" si="0"/>
        <v>1500000</v>
      </c>
      <c r="I6" s="11">
        <f t="shared" si="0"/>
        <v>1500000</v>
      </c>
      <c r="J6" s="11">
        <f t="shared" si="0"/>
        <v>1500000</v>
      </c>
      <c r="K6" s="11">
        <f t="shared" si="0"/>
        <v>1500000</v>
      </c>
    </row>
    <row r="7" spans="1:11" s="10" customFormat="1" ht="15.75" x14ac:dyDescent="0.25">
      <c r="A7" s="42"/>
      <c r="B7" s="12" t="s">
        <v>3</v>
      </c>
      <c r="C7" s="11">
        <f t="shared" ref="C7:K14" si="1">((C20+$B$2)*($B$1/60))+C34</f>
        <v>1500000</v>
      </c>
      <c r="D7" s="11">
        <f t="shared" si="1"/>
        <v>1500000</v>
      </c>
      <c r="E7" s="11">
        <f t="shared" si="1"/>
        <v>680.5</v>
      </c>
      <c r="F7" s="11">
        <f t="shared" si="1"/>
        <v>245.5</v>
      </c>
      <c r="G7" s="11">
        <f t="shared" si="1"/>
        <v>246</v>
      </c>
      <c r="H7" s="11">
        <f t="shared" si="1"/>
        <v>1500000</v>
      </c>
      <c r="I7" s="11">
        <f t="shared" si="1"/>
        <v>1500000</v>
      </c>
      <c r="J7" s="11">
        <f t="shared" si="1"/>
        <v>361</v>
      </c>
      <c r="K7" s="11">
        <f t="shared" si="1"/>
        <v>553</v>
      </c>
    </row>
    <row r="8" spans="1:11" s="10" customFormat="1" ht="15.75" x14ac:dyDescent="0.25">
      <c r="A8" s="42"/>
      <c r="B8" s="12" t="s">
        <v>17</v>
      </c>
      <c r="C8" s="11">
        <f t="shared" si="1"/>
        <v>1500000</v>
      </c>
      <c r="D8" s="11">
        <f t="shared" si="1"/>
        <v>688.5</v>
      </c>
      <c r="E8" s="11">
        <f t="shared" si="1"/>
        <v>1500000</v>
      </c>
      <c r="F8" s="11">
        <f t="shared" si="1"/>
        <v>971.5</v>
      </c>
      <c r="G8" s="11">
        <f t="shared" si="1"/>
        <v>416.5</v>
      </c>
      <c r="H8" s="11">
        <f t="shared" si="1"/>
        <v>377.5</v>
      </c>
      <c r="I8" s="11">
        <f t="shared" si="1"/>
        <v>234</v>
      </c>
      <c r="J8" s="11">
        <f t="shared" si="1"/>
        <v>1039.5</v>
      </c>
      <c r="K8" s="11">
        <f t="shared" si="1"/>
        <v>1500000</v>
      </c>
    </row>
    <row r="9" spans="1:11" s="10" customFormat="1" ht="15.75" x14ac:dyDescent="0.25">
      <c r="A9" s="42"/>
      <c r="B9" s="12" t="s">
        <v>5</v>
      </c>
      <c r="C9" s="11">
        <f t="shared" si="1"/>
        <v>1500000</v>
      </c>
      <c r="D9" s="11">
        <f t="shared" si="1"/>
        <v>243</v>
      </c>
      <c r="E9" s="11">
        <f t="shared" si="1"/>
        <v>952.5</v>
      </c>
      <c r="F9" s="11">
        <f t="shared" si="1"/>
        <v>1500000</v>
      </c>
      <c r="G9" s="11">
        <f t="shared" si="1"/>
        <v>486</v>
      </c>
      <c r="H9" s="11">
        <f t="shared" si="1"/>
        <v>1500000</v>
      </c>
      <c r="I9" s="11">
        <f t="shared" si="1"/>
        <v>1500000</v>
      </c>
      <c r="J9" s="11">
        <f t="shared" si="1"/>
        <v>145</v>
      </c>
      <c r="K9" s="11">
        <f t="shared" si="1"/>
        <v>307</v>
      </c>
    </row>
    <row r="10" spans="1:11" s="10" customFormat="1" ht="15.75" x14ac:dyDescent="0.25">
      <c r="A10" s="42"/>
      <c r="B10" s="12" t="s">
        <v>6</v>
      </c>
      <c r="C10" s="11">
        <f t="shared" si="1"/>
        <v>1500000</v>
      </c>
      <c r="D10" s="11">
        <f t="shared" si="1"/>
        <v>252</v>
      </c>
      <c r="E10" s="11">
        <f t="shared" si="1"/>
        <v>412.5</v>
      </c>
      <c r="F10" s="11">
        <f t="shared" si="1"/>
        <v>575</v>
      </c>
      <c r="G10" s="11">
        <f t="shared" si="1"/>
        <v>1500000</v>
      </c>
      <c r="H10" s="11">
        <f t="shared" si="1"/>
        <v>1500000</v>
      </c>
      <c r="I10" s="11">
        <f t="shared" si="1"/>
        <v>1500000</v>
      </c>
      <c r="J10" s="11">
        <f t="shared" si="1"/>
        <v>577.5</v>
      </c>
      <c r="K10" s="11">
        <f t="shared" si="1"/>
        <v>898</v>
      </c>
    </row>
    <row r="11" spans="1:11" s="10" customFormat="1" ht="15.75" x14ac:dyDescent="0.25">
      <c r="A11" s="42"/>
      <c r="B11" s="12" t="s">
        <v>7</v>
      </c>
      <c r="C11" s="11">
        <f t="shared" si="1"/>
        <v>1500000</v>
      </c>
      <c r="D11" s="11">
        <f t="shared" si="1"/>
        <v>1500000</v>
      </c>
      <c r="E11" s="11">
        <f t="shared" si="1"/>
        <v>674.5</v>
      </c>
      <c r="F11" s="11">
        <f t="shared" si="1"/>
        <v>1500000</v>
      </c>
      <c r="G11" s="11">
        <f t="shared" si="1"/>
        <v>1500000</v>
      </c>
      <c r="H11" s="11">
        <f t="shared" si="1"/>
        <v>1500000</v>
      </c>
      <c r="I11" s="11">
        <f t="shared" si="1"/>
        <v>299.5</v>
      </c>
      <c r="J11" s="11">
        <f t="shared" si="1"/>
        <v>1500000</v>
      </c>
      <c r="K11" s="11">
        <f t="shared" si="1"/>
        <v>1500000</v>
      </c>
    </row>
    <row r="12" spans="1:11" s="10" customFormat="1" ht="15.75" x14ac:dyDescent="0.25">
      <c r="A12" s="42"/>
      <c r="B12" s="12" t="s">
        <v>9</v>
      </c>
      <c r="C12" s="11">
        <f t="shared" si="1"/>
        <v>1500000</v>
      </c>
      <c r="D12" s="11">
        <f t="shared" si="1"/>
        <v>1500000</v>
      </c>
      <c r="E12" s="11">
        <f t="shared" si="1"/>
        <v>366</v>
      </c>
      <c r="F12" s="11">
        <f t="shared" si="1"/>
        <v>1500000</v>
      </c>
      <c r="G12" s="11">
        <f t="shared" si="1"/>
        <v>1500000</v>
      </c>
      <c r="H12" s="11">
        <f t="shared" si="1"/>
        <v>257</v>
      </c>
      <c r="I12" s="11">
        <f t="shared" si="1"/>
        <v>1500000</v>
      </c>
      <c r="J12" s="11">
        <f t="shared" si="1"/>
        <v>1500000</v>
      </c>
      <c r="K12" s="11">
        <f t="shared" si="1"/>
        <v>1500000</v>
      </c>
    </row>
    <row r="13" spans="1:11" s="10" customFormat="1" ht="15.75" x14ac:dyDescent="0.25">
      <c r="A13" s="42"/>
      <c r="B13" s="12" t="s">
        <v>10</v>
      </c>
      <c r="C13" s="11">
        <f t="shared" si="1"/>
        <v>1500000</v>
      </c>
      <c r="D13" s="11">
        <f t="shared" si="1"/>
        <v>345.5</v>
      </c>
      <c r="E13" s="11">
        <f t="shared" si="1"/>
        <v>1500000</v>
      </c>
      <c r="F13" s="11">
        <f t="shared" si="1"/>
        <v>154.5</v>
      </c>
      <c r="G13" s="11">
        <f t="shared" si="1"/>
        <v>566</v>
      </c>
      <c r="H13" s="11">
        <f t="shared" si="1"/>
        <v>1500000</v>
      </c>
      <c r="I13" s="11">
        <f t="shared" si="1"/>
        <v>1500000</v>
      </c>
      <c r="J13" s="11">
        <f t="shared" si="1"/>
        <v>1500000</v>
      </c>
      <c r="K13" s="11">
        <f t="shared" si="1"/>
        <v>247.5</v>
      </c>
    </row>
    <row r="14" spans="1:11" s="10" customFormat="1" ht="15.75" x14ac:dyDescent="0.25">
      <c r="A14" s="42"/>
      <c r="B14" s="12" t="s">
        <v>11</v>
      </c>
      <c r="C14" s="11">
        <f t="shared" si="1"/>
        <v>1500000</v>
      </c>
      <c r="D14" s="11">
        <f t="shared" si="1"/>
        <v>676.5</v>
      </c>
      <c r="E14" s="11">
        <f t="shared" si="1"/>
        <v>1500000</v>
      </c>
      <c r="F14" s="11">
        <f t="shared" si="1"/>
        <v>296</v>
      </c>
      <c r="G14" s="11">
        <f t="shared" si="1"/>
        <v>766.5</v>
      </c>
      <c r="H14" s="11">
        <f t="shared" si="1"/>
        <v>1500000</v>
      </c>
      <c r="I14" s="11">
        <f t="shared" si="1"/>
        <v>1500000</v>
      </c>
      <c r="J14" s="11">
        <f t="shared" si="1"/>
        <v>263</v>
      </c>
      <c r="K14" s="11">
        <f t="shared" si="1"/>
        <v>1500000</v>
      </c>
    </row>
    <row r="15" spans="1:11" x14ac:dyDescent="0.25">
      <c r="B15" s="9"/>
      <c r="C15" s="9"/>
      <c r="D15" s="16"/>
      <c r="E15" s="9"/>
      <c r="F15" s="9"/>
      <c r="G15" s="16"/>
      <c r="H15" s="9"/>
      <c r="I15" s="9"/>
      <c r="J15" s="9"/>
      <c r="K15" s="9"/>
    </row>
    <row r="16" spans="1:11" x14ac:dyDescent="0.25">
      <c r="B16" s="9"/>
      <c r="C16" s="9"/>
      <c r="D16" s="14"/>
      <c r="E16" s="9"/>
      <c r="F16" s="15"/>
      <c r="G16" s="14"/>
      <c r="H16" s="9"/>
      <c r="I16" s="9"/>
      <c r="J16" s="15"/>
      <c r="K16" s="9"/>
    </row>
    <row r="17" spans="1:11" s="9" customFormat="1" ht="15.75" x14ac:dyDescent="0.25">
      <c r="A17" s="12" t="s">
        <v>33</v>
      </c>
      <c r="B17" s="10"/>
      <c r="C17" s="41" t="s">
        <v>8</v>
      </c>
      <c r="D17" s="41"/>
      <c r="E17" s="41"/>
      <c r="F17" s="41"/>
      <c r="G17" s="41"/>
      <c r="H17" s="41"/>
      <c r="I17" s="41"/>
      <c r="J17" s="41"/>
      <c r="K17" s="41"/>
    </row>
    <row r="18" spans="1:11" ht="15.75" x14ac:dyDescent="0.25">
      <c r="A18" s="10"/>
      <c r="B18" s="10"/>
      <c r="C18" s="12" t="s">
        <v>16</v>
      </c>
      <c r="D18" s="12" t="s">
        <v>3</v>
      </c>
      <c r="E18" s="12" t="s">
        <v>4</v>
      </c>
      <c r="F18" s="12" t="s">
        <v>5</v>
      </c>
      <c r="G18" s="12" t="s">
        <v>6</v>
      </c>
      <c r="H18" s="12" t="s">
        <v>7</v>
      </c>
      <c r="I18" s="12" t="s">
        <v>9</v>
      </c>
      <c r="J18" s="12" t="s">
        <v>10</v>
      </c>
      <c r="K18" s="12" t="s">
        <v>11</v>
      </c>
    </row>
    <row r="19" spans="1:11" ht="15" customHeight="1" x14ac:dyDescent="0.25">
      <c r="A19" s="42" t="s">
        <v>18</v>
      </c>
      <c r="B19" s="12" t="s">
        <v>16</v>
      </c>
      <c r="C19" s="13">
        <v>1000000</v>
      </c>
      <c r="D19" s="13">
        <v>1000000</v>
      </c>
      <c r="E19" s="13">
        <v>1000000</v>
      </c>
      <c r="F19" s="13">
        <v>1000000</v>
      </c>
      <c r="G19" s="13">
        <v>1000000</v>
      </c>
      <c r="H19" s="13">
        <v>1000000</v>
      </c>
      <c r="I19" s="13">
        <v>1000000</v>
      </c>
      <c r="J19" s="13">
        <v>1000000</v>
      </c>
      <c r="K19" s="13">
        <v>1000000</v>
      </c>
    </row>
    <row r="20" spans="1:11" ht="15" customHeight="1" x14ac:dyDescent="0.25">
      <c r="A20" s="42"/>
      <c r="B20" s="12" t="s">
        <v>3</v>
      </c>
      <c r="C20" s="13">
        <v>1000000</v>
      </c>
      <c r="D20" s="13">
        <v>1000000</v>
      </c>
      <c r="E20" s="13">
        <v>701</v>
      </c>
      <c r="F20" s="13">
        <v>285</v>
      </c>
      <c r="G20" s="13">
        <v>268</v>
      </c>
      <c r="H20" s="13">
        <v>1000000</v>
      </c>
      <c r="I20" s="13">
        <v>1000000</v>
      </c>
      <c r="J20" s="13">
        <v>414</v>
      </c>
      <c r="K20" s="13">
        <v>680</v>
      </c>
    </row>
    <row r="21" spans="1:11" ht="15" customHeight="1" x14ac:dyDescent="0.25">
      <c r="A21" s="42"/>
      <c r="B21" s="12" t="s">
        <v>4</v>
      </c>
      <c r="C21" s="13">
        <v>1000000</v>
      </c>
      <c r="D21" s="13">
        <v>677</v>
      </c>
      <c r="E21" s="13">
        <v>1000000</v>
      </c>
      <c r="F21" s="13">
        <v>1123</v>
      </c>
      <c r="G21" s="13">
        <v>409</v>
      </c>
      <c r="H21" s="13">
        <v>457</v>
      </c>
      <c r="I21" s="13">
        <v>256</v>
      </c>
      <c r="J21" s="13">
        <v>1209</v>
      </c>
      <c r="K21" s="13">
        <v>1000000</v>
      </c>
    </row>
    <row r="22" spans="1:11" ht="15" customHeight="1" x14ac:dyDescent="0.25">
      <c r="A22" s="42"/>
      <c r="B22" s="12" t="s">
        <v>5</v>
      </c>
      <c r="C22" s="13">
        <v>1000000</v>
      </c>
      <c r="D22" s="13">
        <v>280</v>
      </c>
      <c r="E22" s="13">
        <v>909</v>
      </c>
      <c r="F22" s="13">
        <v>1000000</v>
      </c>
      <c r="G22" s="13">
        <v>574</v>
      </c>
      <c r="H22" s="13">
        <v>1000000</v>
      </c>
      <c r="I22" s="13">
        <v>1000000</v>
      </c>
      <c r="J22" s="13">
        <v>156</v>
      </c>
      <c r="K22" s="13">
        <v>394</v>
      </c>
    </row>
    <row r="23" spans="1:11" ht="15" customHeight="1" x14ac:dyDescent="0.25">
      <c r="A23" s="42"/>
      <c r="B23" s="12" t="s">
        <v>6</v>
      </c>
      <c r="C23" s="13">
        <v>1000000</v>
      </c>
      <c r="D23" s="13">
        <v>280</v>
      </c>
      <c r="E23" s="13">
        <v>401</v>
      </c>
      <c r="F23" s="13">
        <v>602</v>
      </c>
      <c r="G23" s="13">
        <v>1000000</v>
      </c>
      <c r="H23" s="13">
        <v>1000000</v>
      </c>
      <c r="I23" s="13">
        <v>1000000</v>
      </c>
      <c r="J23" s="13">
        <v>709</v>
      </c>
      <c r="K23" s="13">
        <v>1112</v>
      </c>
    </row>
    <row r="24" spans="1:11" ht="15" customHeight="1" x14ac:dyDescent="0.25">
      <c r="A24" s="42"/>
      <c r="B24" s="12" t="s">
        <v>7</v>
      </c>
      <c r="C24" s="13">
        <v>1000000</v>
      </c>
      <c r="D24" s="13">
        <v>1000000</v>
      </c>
      <c r="E24" s="13">
        <v>669</v>
      </c>
      <c r="F24" s="13">
        <v>1000000</v>
      </c>
      <c r="G24" s="13">
        <v>1000000</v>
      </c>
      <c r="H24" s="13">
        <v>1000000</v>
      </c>
      <c r="I24" s="13">
        <v>367</v>
      </c>
      <c r="J24" s="13">
        <v>1000000</v>
      </c>
      <c r="K24" s="13">
        <v>1000000</v>
      </c>
    </row>
    <row r="25" spans="1:11" ht="15" customHeight="1" x14ac:dyDescent="0.25">
      <c r="A25" s="42"/>
      <c r="B25" s="12" t="s">
        <v>9</v>
      </c>
      <c r="C25" s="13">
        <v>1000000</v>
      </c>
      <c r="D25" s="13">
        <v>1000000</v>
      </c>
      <c r="E25" s="13">
        <v>284</v>
      </c>
      <c r="F25" s="13">
        <v>1000000</v>
      </c>
      <c r="G25" s="13">
        <v>1000000</v>
      </c>
      <c r="H25" s="13">
        <v>366</v>
      </c>
      <c r="I25" s="13">
        <v>1000000</v>
      </c>
      <c r="J25" s="13">
        <v>1000000</v>
      </c>
      <c r="K25" s="13">
        <v>1000000</v>
      </c>
    </row>
    <row r="26" spans="1:11" ht="15" customHeight="1" x14ac:dyDescent="0.25">
      <c r="A26" s="42"/>
      <c r="B26" s="12" t="s">
        <v>10</v>
      </c>
      <c r="C26" s="13">
        <v>1000000</v>
      </c>
      <c r="D26" s="13">
        <v>413</v>
      </c>
      <c r="E26" s="13">
        <v>1000000</v>
      </c>
      <c r="F26" s="13">
        <v>175</v>
      </c>
      <c r="G26" s="13">
        <v>710</v>
      </c>
      <c r="H26" s="13">
        <v>1000000</v>
      </c>
      <c r="I26" s="13">
        <v>1000000</v>
      </c>
      <c r="J26" s="13">
        <v>1000000</v>
      </c>
      <c r="K26" s="13">
        <v>359</v>
      </c>
    </row>
    <row r="27" spans="1:11" ht="15" customHeight="1" x14ac:dyDescent="0.25">
      <c r="A27" s="42"/>
      <c r="B27" s="12" t="s">
        <v>11</v>
      </c>
      <c r="C27" s="13">
        <v>1000000</v>
      </c>
      <c r="D27" s="13">
        <v>895</v>
      </c>
      <c r="E27" s="13">
        <v>1000000</v>
      </c>
      <c r="F27" s="13">
        <v>396</v>
      </c>
      <c r="G27" s="13">
        <v>907</v>
      </c>
      <c r="H27" s="13">
        <v>1000000</v>
      </c>
      <c r="I27" s="13">
        <v>1000000</v>
      </c>
      <c r="J27" s="13">
        <v>390</v>
      </c>
      <c r="K27" s="13">
        <v>1000000</v>
      </c>
    </row>
    <row r="28" spans="1:11" ht="15" customHeight="1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</row>
    <row r="29" spans="1:11" ht="15" customHeight="1" x14ac:dyDescent="0.25">
      <c r="A29" s="20"/>
      <c r="B29" s="12"/>
      <c r="C29" s="13"/>
      <c r="D29" s="13"/>
      <c r="E29" s="13"/>
      <c r="F29" s="13"/>
      <c r="G29" s="13"/>
      <c r="H29" s="13"/>
      <c r="I29" s="13"/>
      <c r="J29" s="13"/>
      <c r="K29" s="13"/>
    </row>
    <row r="31" spans="1:11" ht="15.75" x14ac:dyDescent="0.25">
      <c r="A31" s="12" t="s">
        <v>20</v>
      </c>
      <c r="B31" s="10"/>
      <c r="C31" s="41" t="s">
        <v>8</v>
      </c>
      <c r="D31" s="41"/>
      <c r="E31" s="41"/>
      <c r="F31" s="41"/>
      <c r="G31" s="41"/>
      <c r="H31" s="41"/>
      <c r="I31" s="41"/>
      <c r="J31" s="41"/>
      <c r="K31" s="41"/>
    </row>
    <row r="32" spans="1:11" ht="15.75" x14ac:dyDescent="0.25">
      <c r="A32" s="10"/>
      <c r="B32" s="10"/>
      <c r="C32" s="12" t="s">
        <v>16</v>
      </c>
      <c r="D32" s="12" t="s">
        <v>3</v>
      </c>
      <c r="E32" s="12" t="s">
        <v>4</v>
      </c>
      <c r="F32" s="12" t="s">
        <v>5</v>
      </c>
      <c r="G32" s="12" t="s">
        <v>6</v>
      </c>
      <c r="H32" s="12" t="s">
        <v>7</v>
      </c>
      <c r="I32" s="12" t="s">
        <v>9</v>
      </c>
      <c r="J32" s="12" t="s">
        <v>10</v>
      </c>
      <c r="K32" s="12" t="s">
        <v>11</v>
      </c>
    </row>
    <row r="33" spans="1:11" ht="15" customHeight="1" x14ac:dyDescent="0.25">
      <c r="A33" s="42" t="s">
        <v>18</v>
      </c>
      <c r="B33" s="12" t="s">
        <v>16</v>
      </c>
      <c r="C33" s="11">
        <v>1000000</v>
      </c>
      <c r="D33" s="11">
        <v>1000000</v>
      </c>
      <c r="E33" s="11">
        <v>1000000</v>
      </c>
      <c r="F33" s="11">
        <v>1000000</v>
      </c>
      <c r="G33" s="11">
        <v>1000000</v>
      </c>
      <c r="H33" s="11">
        <v>1000000</v>
      </c>
      <c r="I33" s="11">
        <v>1000000</v>
      </c>
      <c r="J33" s="8">
        <v>1000000</v>
      </c>
      <c r="K33" s="8">
        <v>1000000</v>
      </c>
    </row>
    <row r="34" spans="1:11" ht="15" customHeight="1" x14ac:dyDescent="0.25">
      <c r="A34" s="42"/>
      <c r="B34" s="12" t="s">
        <v>3</v>
      </c>
      <c r="C34" s="11">
        <v>1000000</v>
      </c>
      <c r="D34" s="11">
        <v>1000000</v>
      </c>
      <c r="E34" s="11">
        <v>330</v>
      </c>
      <c r="F34" s="11">
        <v>103</v>
      </c>
      <c r="G34" s="8">
        <v>112</v>
      </c>
      <c r="H34" s="11">
        <v>1000000</v>
      </c>
      <c r="I34" s="11">
        <v>1000000</v>
      </c>
      <c r="J34" s="11">
        <v>154</v>
      </c>
      <c r="K34" s="11">
        <v>213</v>
      </c>
    </row>
    <row r="35" spans="1:11" ht="15" customHeight="1" x14ac:dyDescent="0.25">
      <c r="A35" s="42"/>
      <c r="B35" s="12" t="s">
        <v>4</v>
      </c>
      <c r="C35" s="11">
        <v>1000000</v>
      </c>
      <c r="D35" s="11">
        <v>350</v>
      </c>
      <c r="E35" s="11">
        <v>1000000</v>
      </c>
      <c r="F35" s="11">
        <v>410</v>
      </c>
      <c r="G35" s="11">
        <v>212</v>
      </c>
      <c r="H35" s="11">
        <v>149</v>
      </c>
      <c r="I35" s="11">
        <v>106</v>
      </c>
      <c r="J35" s="11">
        <v>435</v>
      </c>
      <c r="K35" s="11">
        <v>1000000</v>
      </c>
    </row>
    <row r="36" spans="1:11" ht="15" customHeight="1" x14ac:dyDescent="0.25">
      <c r="A36" s="42"/>
      <c r="B36" s="12" t="s">
        <v>5</v>
      </c>
      <c r="C36" s="11">
        <v>1000000</v>
      </c>
      <c r="D36" s="11">
        <v>103</v>
      </c>
      <c r="E36" s="11">
        <v>498</v>
      </c>
      <c r="F36" s="11">
        <v>1000000</v>
      </c>
      <c r="G36" s="11">
        <v>199</v>
      </c>
      <c r="H36" s="11">
        <v>1000000</v>
      </c>
      <c r="I36" s="11">
        <v>1000000</v>
      </c>
      <c r="J36" s="11">
        <v>67</v>
      </c>
      <c r="K36" s="11">
        <v>110</v>
      </c>
    </row>
    <row r="37" spans="1:11" ht="15" customHeight="1" x14ac:dyDescent="0.25">
      <c r="A37" s="42"/>
      <c r="B37" s="12" t="s">
        <v>6</v>
      </c>
      <c r="C37" s="11">
        <v>1000000</v>
      </c>
      <c r="D37" s="11">
        <v>112</v>
      </c>
      <c r="E37" s="11">
        <v>212</v>
      </c>
      <c r="F37" s="11">
        <v>274</v>
      </c>
      <c r="G37" s="11">
        <v>1000000</v>
      </c>
      <c r="H37" s="11">
        <v>1000000</v>
      </c>
      <c r="I37" s="11">
        <v>1000000</v>
      </c>
      <c r="J37" s="11">
        <v>223</v>
      </c>
      <c r="K37" s="11">
        <v>342</v>
      </c>
    </row>
    <row r="38" spans="1:11" ht="15" customHeight="1" x14ac:dyDescent="0.25">
      <c r="A38" s="42"/>
      <c r="B38" s="12" t="s">
        <v>7</v>
      </c>
      <c r="C38" s="11">
        <v>1000000</v>
      </c>
      <c r="D38" s="11">
        <v>1000000</v>
      </c>
      <c r="E38" s="11">
        <v>340</v>
      </c>
      <c r="F38" s="11">
        <v>1000000</v>
      </c>
      <c r="G38" s="11">
        <v>1000000</v>
      </c>
      <c r="H38" s="11">
        <v>1000000</v>
      </c>
      <c r="I38" s="11">
        <v>116</v>
      </c>
      <c r="J38" s="11">
        <v>1000000</v>
      </c>
      <c r="K38" s="11">
        <v>1000000</v>
      </c>
    </row>
    <row r="39" spans="1:11" ht="15" customHeight="1" x14ac:dyDescent="0.25">
      <c r="A39" s="42"/>
      <c r="B39" s="12" t="s">
        <v>9</v>
      </c>
      <c r="C39" s="11">
        <v>1000000</v>
      </c>
      <c r="D39" s="11">
        <v>1000000</v>
      </c>
      <c r="E39" s="11">
        <v>224</v>
      </c>
      <c r="F39" s="11">
        <v>1000000</v>
      </c>
      <c r="G39" s="11">
        <v>1000000</v>
      </c>
      <c r="H39" s="11">
        <v>74</v>
      </c>
      <c r="I39" s="11">
        <v>1000000</v>
      </c>
      <c r="J39" s="11">
        <v>1000000</v>
      </c>
      <c r="K39" s="11">
        <v>1000000</v>
      </c>
    </row>
    <row r="40" spans="1:11" ht="15" customHeight="1" x14ac:dyDescent="0.25">
      <c r="A40" s="42"/>
      <c r="B40" s="12" t="s">
        <v>10</v>
      </c>
      <c r="C40" s="11">
        <v>1000000</v>
      </c>
      <c r="D40" s="11">
        <v>139</v>
      </c>
      <c r="E40" s="11">
        <v>1000000</v>
      </c>
      <c r="F40" s="8">
        <v>67</v>
      </c>
      <c r="G40" s="8">
        <v>211</v>
      </c>
      <c r="H40" s="8">
        <v>1000000</v>
      </c>
      <c r="I40" s="8">
        <v>1000000</v>
      </c>
      <c r="J40" s="11">
        <v>1000000</v>
      </c>
      <c r="K40" s="11">
        <v>68</v>
      </c>
    </row>
    <row r="41" spans="1:11" ht="15" customHeight="1" x14ac:dyDescent="0.25">
      <c r="A41" s="42"/>
      <c r="B41" s="12" t="s">
        <v>11</v>
      </c>
      <c r="C41" s="11">
        <v>1000000</v>
      </c>
      <c r="D41" s="11">
        <v>229</v>
      </c>
      <c r="E41" s="11">
        <v>1000000</v>
      </c>
      <c r="F41" s="8">
        <v>98</v>
      </c>
      <c r="G41" s="8">
        <v>313</v>
      </c>
      <c r="H41" s="8">
        <v>1000000</v>
      </c>
      <c r="I41" s="8">
        <v>1000000</v>
      </c>
      <c r="J41" s="8">
        <v>68</v>
      </c>
      <c r="K41" s="11">
        <v>1000000</v>
      </c>
    </row>
    <row r="42" spans="1:11" s="9" customFormat="1" ht="15.75" x14ac:dyDescent="0.25">
      <c r="A42" s="17"/>
      <c r="D42" s="16"/>
      <c r="G42" s="16"/>
    </row>
    <row r="43" spans="1:11" s="9" customFormat="1" ht="15.75" x14ac:dyDescent="0.25">
      <c r="A43" s="17"/>
      <c r="D43" s="16"/>
      <c r="G43" s="16"/>
    </row>
    <row r="44" spans="1:11" s="9" customFormat="1" ht="15.75" x14ac:dyDescent="0.25">
      <c r="A44" s="17"/>
      <c r="D44" s="16"/>
      <c r="G44" s="16"/>
    </row>
  </sheetData>
  <mergeCells count="6">
    <mergeCell ref="A33:A41"/>
    <mergeCell ref="C4:K4"/>
    <mergeCell ref="A6:A14"/>
    <mergeCell ref="C17:K17"/>
    <mergeCell ref="A19:A27"/>
    <mergeCell ref="C31:K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F20" sqref="F20"/>
    </sheetView>
  </sheetViews>
  <sheetFormatPr defaultRowHeight="15" x14ac:dyDescent="0.25"/>
  <cols>
    <col min="1" max="1" width="25" bestFit="1" customWidth="1"/>
    <col min="2" max="2" width="11.42578125" bestFit="1" customWidth="1"/>
    <col min="3" max="4" width="12" bestFit="1" customWidth="1"/>
    <col min="5" max="5" width="13.28515625" bestFit="1" customWidth="1"/>
    <col min="6" max="11" width="12" bestFit="1" customWidth="1"/>
  </cols>
  <sheetData>
    <row r="1" spans="1:11" x14ac:dyDescent="0.25">
      <c r="B1" s="9"/>
    </row>
    <row r="4" spans="1:11" ht="15.75" x14ac:dyDescent="0.25">
      <c r="A4" s="12" t="s">
        <v>26</v>
      </c>
      <c r="B4" s="10"/>
      <c r="C4" s="41" t="s">
        <v>8</v>
      </c>
      <c r="D4" s="41"/>
      <c r="E4" s="41"/>
      <c r="F4" s="41"/>
      <c r="G4" s="41"/>
      <c r="H4" s="41"/>
      <c r="I4" s="41"/>
      <c r="J4" s="41"/>
      <c r="K4" s="41"/>
    </row>
    <row r="5" spans="1:11" s="10" customFormat="1" ht="15.75" x14ac:dyDescent="0.25">
      <c r="C5" s="12" t="s">
        <v>16</v>
      </c>
      <c r="D5" s="12" t="s">
        <v>3</v>
      </c>
      <c r="E5" s="12" t="s">
        <v>17</v>
      </c>
      <c r="F5" s="12" t="s">
        <v>5</v>
      </c>
      <c r="G5" s="12" t="s">
        <v>6</v>
      </c>
      <c r="H5" s="12" t="s">
        <v>7</v>
      </c>
      <c r="I5" s="12" t="s">
        <v>9</v>
      </c>
      <c r="J5" s="12" t="s">
        <v>10</v>
      </c>
      <c r="K5" s="12" t="s">
        <v>11</v>
      </c>
    </row>
    <row r="6" spans="1:11" s="10" customFormat="1" ht="15.75" x14ac:dyDescent="0.25">
      <c r="A6" s="42" t="s">
        <v>18</v>
      </c>
      <c r="B6" s="12" t="s">
        <v>16</v>
      </c>
      <c r="C6" s="11">
        <f>MIN('Consol Air Data'!C6,'Consol Train Data'!C6)</f>
        <v>1500000</v>
      </c>
      <c r="D6" s="11">
        <f>MIN('Consol Air Data'!D6,'Consol Train Data'!D6)</f>
        <v>1150.5</v>
      </c>
      <c r="E6" s="11">
        <f>MIN('Consol Air Data'!E6,'Consol Train Data'!E6)</f>
        <v>905</v>
      </c>
      <c r="F6" s="11">
        <f>MIN('Consol Air Data'!F6,'Consol Train Data'!F6)</f>
        <v>859</v>
      </c>
      <c r="G6" s="11">
        <f>MIN('Consol Air Data'!G6,'Consol Train Data'!G6)</f>
        <v>837</v>
      </c>
      <c r="H6" s="11">
        <f>MIN('Consol Air Data'!H6,'Consol Train Data'!H6)</f>
        <v>936</v>
      </c>
      <c r="I6" s="11">
        <f>MIN('Consol Air Data'!I6,'Consol Train Data'!I6)</f>
        <v>966.5</v>
      </c>
      <c r="J6" s="11">
        <f>MIN('Consol Air Data'!J6,'Consol Train Data'!J6)</f>
        <v>1617</v>
      </c>
      <c r="K6" s="11">
        <f>MIN('Consol Air Data'!K6,'Consol Train Data'!K6)</f>
        <v>1735</v>
      </c>
    </row>
    <row r="7" spans="1:11" s="10" customFormat="1" ht="15.75" x14ac:dyDescent="0.25">
      <c r="A7" s="42"/>
      <c r="B7" s="12" t="s">
        <v>3</v>
      </c>
      <c r="C7" s="11">
        <f>MIN('Consol Air Data'!C7,'Consol Train Data'!C7)</f>
        <v>778.5</v>
      </c>
      <c r="D7" s="11">
        <f>MIN('Consol Air Data'!D7,'Consol Train Data'!D7)</f>
        <v>1500000</v>
      </c>
      <c r="E7" s="11">
        <f>MIN('Consol Air Data'!E7,'Consol Train Data'!E7)</f>
        <v>144</v>
      </c>
      <c r="F7" s="11">
        <f>MIN('Consol Air Data'!F7,'Consol Train Data'!F7)</f>
        <v>245.5</v>
      </c>
      <c r="G7" s="11">
        <f>MIN('Consol Air Data'!G7,'Consol Train Data'!G7)</f>
        <v>246</v>
      </c>
      <c r="H7" s="11">
        <f>MIN('Consol Air Data'!H7,'Consol Train Data'!H7)</f>
        <v>198.5</v>
      </c>
      <c r="I7" s="11">
        <f>MIN('Consol Air Data'!I7,'Consol Train Data'!I7)</f>
        <v>173.5</v>
      </c>
      <c r="J7" s="11">
        <f>MIN('Consol Air Data'!J7,'Consol Train Data'!J7)</f>
        <v>284</v>
      </c>
      <c r="K7" s="11">
        <f>MIN('Consol Air Data'!K7,'Consol Train Data'!K7)</f>
        <v>320.5</v>
      </c>
    </row>
    <row r="8" spans="1:11" s="10" customFormat="1" ht="15.75" x14ac:dyDescent="0.25">
      <c r="A8" s="42"/>
      <c r="B8" s="12" t="s">
        <v>17</v>
      </c>
      <c r="C8" s="11">
        <f>MIN('Consol Air Data'!C8,'Consol Train Data'!C8)</f>
        <v>626</v>
      </c>
      <c r="D8" s="11">
        <f>MIN('Consol Air Data'!D8,'Consol Train Data'!D8)</f>
        <v>144</v>
      </c>
      <c r="E8" s="11">
        <f>MIN('Consol Air Data'!E8,'Consol Train Data'!E8)</f>
        <v>1500000</v>
      </c>
      <c r="F8" s="11">
        <f>MIN('Consol Air Data'!F8,'Consol Train Data'!F8)</f>
        <v>183.5</v>
      </c>
      <c r="G8" s="11">
        <f>MIN('Consol Air Data'!G8,'Consol Train Data'!G8)</f>
        <v>112</v>
      </c>
      <c r="H8" s="11">
        <f>MIN('Consol Air Data'!H8,'Consol Train Data'!H8)</f>
        <v>163</v>
      </c>
      <c r="I8" s="11">
        <f>MIN('Consol Air Data'!I8,'Consol Train Data'!I8)</f>
        <v>147</v>
      </c>
      <c r="J8" s="11">
        <f>MIN('Consol Air Data'!J8,'Consol Train Data'!J8)</f>
        <v>213.5</v>
      </c>
      <c r="K8" s="11">
        <f>MIN('Consol Air Data'!K8,'Consol Train Data'!K8)</f>
        <v>226.5</v>
      </c>
    </row>
    <row r="9" spans="1:11" s="10" customFormat="1" ht="15.75" x14ac:dyDescent="0.25">
      <c r="A9" s="42"/>
      <c r="B9" s="12" t="s">
        <v>5</v>
      </c>
      <c r="C9" s="11">
        <f>MIN('Consol Air Data'!C9,'Consol Train Data'!C9)</f>
        <v>792</v>
      </c>
      <c r="D9" s="11">
        <f>MIN('Consol Air Data'!D9,'Consol Train Data'!D9)</f>
        <v>159</v>
      </c>
      <c r="E9" s="11">
        <f>MIN('Consol Air Data'!E9,'Consol Train Data'!E9)</f>
        <v>172.5</v>
      </c>
      <c r="F9" s="11">
        <f>MIN('Consol Air Data'!F9,'Consol Train Data'!F9)</f>
        <v>1500000</v>
      </c>
      <c r="G9" s="11">
        <f>MIN('Consol Air Data'!G9,'Consol Train Data'!G9)</f>
        <v>155.5</v>
      </c>
      <c r="H9" s="11">
        <f>MIN('Consol Air Data'!H9,'Consol Train Data'!H9)</f>
        <v>286.5</v>
      </c>
      <c r="I9" s="11">
        <f>MIN('Consol Air Data'!I9,'Consol Train Data'!I9)</f>
        <v>284.5</v>
      </c>
      <c r="J9" s="11">
        <f>MIN('Consol Air Data'!J9,'Consol Train Data'!J9)</f>
        <v>145</v>
      </c>
      <c r="K9" s="11">
        <f>MIN('Consol Air Data'!K9,'Consol Train Data'!K9)</f>
        <v>307</v>
      </c>
    </row>
    <row r="10" spans="1:11" s="10" customFormat="1" ht="15.75" x14ac:dyDescent="0.25">
      <c r="A10" s="42"/>
      <c r="B10" s="12" t="s">
        <v>6</v>
      </c>
      <c r="C10" s="11">
        <f>MIN('Consol Air Data'!C10,'Consol Train Data'!C10)</f>
        <v>716.5</v>
      </c>
      <c r="D10" s="11">
        <f>MIN('Consol Air Data'!D10,'Consol Train Data'!D10)</f>
        <v>252</v>
      </c>
      <c r="E10" s="11">
        <f>MIN('Consol Air Data'!E10,'Consol Train Data'!E10)</f>
        <v>106.5</v>
      </c>
      <c r="F10" s="11">
        <f>MIN('Consol Air Data'!F10,'Consol Train Data'!F10)</f>
        <v>154.5</v>
      </c>
      <c r="G10" s="11">
        <f>MIN('Consol Air Data'!G10,'Consol Train Data'!G10)</f>
        <v>1500000</v>
      </c>
      <c r="H10" s="11">
        <f>MIN('Consol Air Data'!H10,'Consol Train Data'!H10)</f>
        <v>166.5</v>
      </c>
      <c r="I10" s="11">
        <f>MIN('Consol Air Data'!I10,'Consol Train Data'!I10)</f>
        <v>158.5</v>
      </c>
      <c r="J10" s="11">
        <f>MIN('Consol Air Data'!J10,'Consol Train Data'!J10)</f>
        <v>118</v>
      </c>
      <c r="K10" s="11">
        <f>MIN('Consol Air Data'!K10,'Consol Train Data'!K10)</f>
        <v>229.5</v>
      </c>
    </row>
    <row r="11" spans="1:11" s="10" customFormat="1" ht="15.75" x14ac:dyDescent="0.25">
      <c r="A11" s="42"/>
      <c r="B11" s="12" t="s">
        <v>7</v>
      </c>
      <c r="C11" s="11">
        <f>MIN('Consol Air Data'!C11,'Consol Train Data'!C11)</f>
        <v>619</v>
      </c>
      <c r="D11" s="11">
        <f>MIN('Consol Air Data'!D11,'Consol Train Data'!D11)</f>
        <v>291.5</v>
      </c>
      <c r="E11" s="11">
        <f>MIN('Consol Air Data'!E11,'Consol Train Data'!E11)</f>
        <v>139</v>
      </c>
      <c r="F11" s="11">
        <f>MIN('Consol Air Data'!F11,'Consol Train Data'!F11)</f>
        <v>393</v>
      </c>
      <c r="G11" s="11">
        <f>MIN('Consol Air Data'!G11,'Consol Train Data'!G11)</f>
        <v>178.5</v>
      </c>
      <c r="H11" s="11">
        <f>MIN('Consol Air Data'!H11,'Consol Train Data'!H11)</f>
        <v>1500000</v>
      </c>
      <c r="I11" s="11">
        <f>MIN('Consol Air Data'!I11,'Consol Train Data'!I11)</f>
        <v>151.5</v>
      </c>
      <c r="J11" s="11">
        <f>MIN('Consol Air Data'!J11,'Consol Train Data'!J11)</f>
        <v>269</v>
      </c>
      <c r="K11" s="11">
        <f>MIN('Consol Air Data'!K11,'Consol Train Data'!K11)</f>
        <v>407</v>
      </c>
    </row>
    <row r="12" spans="1:11" s="10" customFormat="1" ht="15.75" x14ac:dyDescent="0.25">
      <c r="A12" s="42"/>
      <c r="B12" s="12" t="s">
        <v>9</v>
      </c>
      <c r="C12" s="11">
        <f>MIN('Consol Air Data'!C12,'Consol Train Data'!C12)</f>
        <v>624.5</v>
      </c>
      <c r="D12" s="11">
        <f>MIN('Consol Air Data'!D12,'Consol Train Data'!D12)</f>
        <v>196.5</v>
      </c>
      <c r="E12" s="11">
        <f>MIN('Consol Air Data'!E12,'Consol Train Data'!E12)</f>
        <v>146.5</v>
      </c>
      <c r="F12" s="11">
        <f>MIN('Consol Air Data'!F12,'Consol Train Data'!F12)</f>
        <v>181</v>
      </c>
      <c r="G12" s="11">
        <f>MIN('Consol Air Data'!G12,'Consol Train Data'!G12)</f>
        <v>160.5</v>
      </c>
      <c r="H12" s="11">
        <f>MIN('Consol Air Data'!H12,'Consol Train Data'!H12)</f>
        <v>142</v>
      </c>
      <c r="I12" s="11">
        <f>MIN('Consol Air Data'!I12,'Consol Train Data'!I12)</f>
        <v>1500000</v>
      </c>
      <c r="J12" s="11">
        <f>MIN('Consol Air Data'!J12,'Consol Train Data'!J12)</f>
        <v>213</v>
      </c>
      <c r="K12" s="11">
        <f>MIN('Consol Air Data'!K12,'Consol Train Data'!K12)</f>
        <v>357</v>
      </c>
    </row>
    <row r="13" spans="1:11" s="10" customFormat="1" ht="15.75" x14ac:dyDescent="0.25">
      <c r="A13" s="42"/>
      <c r="B13" s="12" t="s">
        <v>10</v>
      </c>
      <c r="C13" s="11">
        <f>MIN('Consol Air Data'!C13,'Consol Train Data'!C13)</f>
        <v>727.5</v>
      </c>
      <c r="D13" s="11">
        <f>MIN('Consol Air Data'!D13,'Consol Train Data'!D13)</f>
        <v>191</v>
      </c>
      <c r="E13" s="11">
        <f>MIN('Consol Air Data'!E13,'Consol Train Data'!E13)</f>
        <v>197</v>
      </c>
      <c r="F13" s="11">
        <f>MIN('Consol Air Data'!F13,'Consol Train Data'!F13)</f>
        <v>154.5</v>
      </c>
      <c r="G13" s="11">
        <f>MIN('Consol Air Data'!G13,'Consol Train Data'!G13)</f>
        <v>133</v>
      </c>
      <c r="H13" s="11">
        <f>MIN('Consol Air Data'!H13,'Consol Train Data'!H13)</f>
        <v>248</v>
      </c>
      <c r="I13" s="11">
        <f>MIN('Consol Air Data'!I13,'Consol Train Data'!I13)</f>
        <v>186</v>
      </c>
      <c r="J13" s="11">
        <f>MIN('Consol Air Data'!J13,'Consol Train Data'!J13)</f>
        <v>1500000</v>
      </c>
      <c r="K13" s="11">
        <f>MIN('Consol Air Data'!K13,'Consol Train Data'!K13)</f>
        <v>247.5</v>
      </c>
    </row>
    <row r="14" spans="1:11" s="10" customFormat="1" ht="15.75" x14ac:dyDescent="0.25">
      <c r="A14" s="42"/>
      <c r="B14" s="12" t="s">
        <v>11</v>
      </c>
      <c r="C14" s="11">
        <f>MIN('Consol Air Data'!C14,'Consol Train Data'!C14)</f>
        <v>828.5</v>
      </c>
      <c r="D14" s="11">
        <f>MIN('Consol Air Data'!D14,'Consol Train Data'!D14)</f>
        <v>327</v>
      </c>
      <c r="E14" s="11">
        <f>MIN('Consol Air Data'!E14,'Consol Train Data'!E14)</f>
        <v>229</v>
      </c>
      <c r="F14" s="11">
        <f>MIN('Consol Air Data'!F14,'Consol Train Data'!F14)</f>
        <v>296</v>
      </c>
      <c r="G14" s="11">
        <f>MIN('Consol Air Data'!G14,'Consol Train Data'!G14)</f>
        <v>213</v>
      </c>
      <c r="H14" s="11">
        <f>MIN('Consol Air Data'!H14,'Consol Train Data'!H14)</f>
        <v>398.5</v>
      </c>
      <c r="I14" s="11">
        <f>MIN('Consol Air Data'!I14,'Consol Train Data'!I14)</f>
        <v>354.5</v>
      </c>
      <c r="J14" s="11">
        <f>MIN('Consol Air Data'!J14,'Consol Train Data'!J14)</f>
        <v>263</v>
      </c>
      <c r="K14" s="11">
        <f>MIN('Consol Air Data'!K14,'Consol Train Data'!K14)</f>
        <v>1500000</v>
      </c>
    </row>
    <row r="17" spans="1:11" ht="15.75" x14ac:dyDescent="0.25">
      <c r="A17" s="12" t="s">
        <v>27</v>
      </c>
      <c r="B17" s="10"/>
      <c r="C17" s="41" t="s">
        <v>8</v>
      </c>
      <c r="D17" s="41"/>
      <c r="E17" s="41"/>
      <c r="F17" s="41"/>
      <c r="G17" s="41"/>
      <c r="H17" s="41"/>
      <c r="I17" s="41"/>
      <c r="J17" s="41"/>
      <c r="K17" s="41"/>
    </row>
    <row r="18" spans="1:11" s="10" customFormat="1" ht="15.75" x14ac:dyDescent="0.25">
      <c r="C18" s="12" t="s">
        <v>16</v>
      </c>
      <c r="D18" s="12" t="s">
        <v>3</v>
      </c>
      <c r="E18" s="12" t="s">
        <v>17</v>
      </c>
      <c r="F18" s="12" t="s">
        <v>5</v>
      </c>
      <c r="G18" s="12" t="s">
        <v>6</v>
      </c>
      <c r="H18" s="12" t="s">
        <v>7</v>
      </c>
      <c r="I18" s="12" t="s">
        <v>9</v>
      </c>
      <c r="J18" s="12" t="s">
        <v>10</v>
      </c>
      <c r="K18" s="12" t="s">
        <v>11</v>
      </c>
    </row>
    <row r="19" spans="1:11" s="10" customFormat="1" ht="15.75" x14ac:dyDescent="0.25">
      <c r="A19" s="42" t="s">
        <v>18</v>
      </c>
      <c r="B19" s="12" t="s">
        <v>16</v>
      </c>
      <c r="C19" s="18">
        <v>0</v>
      </c>
      <c r="D19" s="13" t="str">
        <f>IF(D6='Consol Air Data'!D6,"Air","Train")</f>
        <v>Air</v>
      </c>
      <c r="E19" s="13" t="str">
        <f>IF(E6='Consol Air Data'!E6,"Air","Train")</f>
        <v>Air</v>
      </c>
      <c r="F19" s="13" t="str">
        <f>IF(F6='Consol Air Data'!F6,"Air","Train")</f>
        <v>Air</v>
      </c>
      <c r="G19" s="13" t="str">
        <f>IF(G6='Consol Air Data'!G6,"Air","Train")</f>
        <v>Air</v>
      </c>
      <c r="H19" s="13" t="str">
        <f>IF(H6='Consol Air Data'!H6,"Air","Train")</f>
        <v>Air</v>
      </c>
      <c r="I19" s="13" t="str">
        <f>IF(I6='Consol Air Data'!I6,"Air","Train")</f>
        <v>Air</v>
      </c>
      <c r="J19" s="13" t="str">
        <f>IF(J6='Consol Air Data'!J6,"Air","Train")</f>
        <v>Air</v>
      </c>
      <c r="K19" s="13" t="str">
        <f>IF(K6='Consol Air Data'!K6,"Air","Train")</f>
        <v>Air</v>
      </c>
    </row>
    <row r="20" spans="1:11" s="10" customFormat="1" ht="15.75" x14ac:dyDescent="0.25">
      <c r="A20" s="42"/>
      <c r="B20" s="12" t="s">
        <v>3</v>
      </c>
      <c r="C20" s="13" t="str">
        <f>IF(C7='Consol Air Data'!C7,"Air","Train")</f>
        <v>Air</v>
      </c>
      <c r="D20" s="22">
        <v>0</v>
      </c>
      <c r="E20" s="23" t="str">
        <f>IF(E7='Consol Air Data'!E7,"Air","Train")</f>
        <v>Air</v>
      </c>
      <c r="F20" s="24" t="str">
        <f>IF(F7='Consol Air Data'!F7,"Air","Train")</f>
        <v>Train</v>
      </c>
      <c r="G20" s="24" t="str">
        <f>IF(G7='Consol Air Data'!G7,"Air","Train")</f>
        <v>Train</v>
      </c>
      <c r="H20" s="23" t="str">
        <f>IF(H7='Consol Air Data'!H7,"Air","Train")</f>
        <v>Air</v>
      </c>
      <c r="I20" s="23" t="str">
        <f>IF(I7='Consol Air Data'!I7,"Air","Train")</f>
        <v>Air</v>
      </c>
      <c r="J20" s="23" t="str">
        <f>IF(J7='Consol Air Data'!J7,"Air","Train")</f>
        <v>Air</v>
      </c>
      <c r="K20" s="23" t="str">
        <f>IF(K7='Consol Air Data'!K7,"Air","Train")</f>
        <v>Air</v>
      </c>
    </row>
    <row r="21" spans="1:11" s="10" customFormat="1" ht="15.75" x14ac:dyDescent="0.25">
      <c r="A21" s="42"/>
      <c r="B21" s="12" t="s">
        <v>17</v>
      </c>
      <c r="C21" s="13" t="str">
        <f>IF(C8='Consol Air Data'!C8,"Air","Train")</f>
        <v>Air</v>
      </c>
      <c r="D21" s="23" t="str">
        <f>IF(D8='Consol Air Data'!D8,"Air","Train")</f>
        <v>Air</v>
      </c>
      <c r="E21" s="22">
        <v>0</v>
      </c>
      <c r="F21" s="23" t="str">
        <f>IF(F8='Consol Air Data'!F8,"Air","Train")</f>
        <v>Air</v>
      </c>
      <c r="G21" s="23" t="str">
        <f>IF(G8='Consol Air Data'!G8,"Air","Train")</f>
        <v>Air</v>
      </c>
      <c r="H21" s="23" t="str">
        <f>IF(H8='Consol Air Data'!H8,"Air","Train")</f>
        <v>Air</v>
      </c>
      <c r="I21" s="23" t="str">
        <f>IF(I8='Consol Air Data'!I8,"Air","Train")</f>
        <v>Air</v>
      </c>
      <c r="J21" s="23" t="str">
        <f>IF(J8='Consol Air Data'!J8,"Air","Train")</f>
        <v>Air</v>
      </c>
      <c r="K21" s="23" t="str">
        <f>IF(K8='Consol Air Data'!K8,"Air","Train")</f>
        <v>Air</v>
      </c>
    </row>
    <row r="22" spans="1:11" s="10" customFormat="1" ht="15.75" x14ac:dyDescent="0.25">
      <c r="A22" s="42"/>
      <c r="B22" s="12" t="s">
        <v>5</v>
      </c>
      <c r="C22" s="13" t="str">
        <f>IF(C9='Consol Air Data'!C9,"Air","Train")</f>
        <v>Air</v>
      </c>
      <c r="D22" s="23" t="str">
        <f>IF(D9='Consol Air Data'!D9,"Air","Train")</f>
        <v>Air</v>
      </c>
      <c r="E22" s="23" t="str">
        <f>IF(E9='Consol Air Data'!E9,"Air","Train")</f>
        <v>Air</v>
      </c>
      <c r="F22" s="22">
        <v>0</v>
      </c>
      <c r="G22" s="23" t="str">
        <f>IF(G9='Consol Air Data'!G9,"Air","Train")</f>
        <v>Air</v>
      </c>
      <c r="H22" s="23" t="str">
        <f>IF(H9='Consol Air Data'!H9,"Air","Train")</f>
        <v>Air</v>
      </c>
      <c r="I22" s="23" t="str">
        <f>IF(I9='Consol Air Data'!I9,"Air","Train")</f>
        <v>Air</v>
      </c>
      <c r="J22" s="24" t="str">
        <f>IF(J9='Consol Air Data'!J9,"Air","Train")</f>
        <v>Train</v>
      </c>
      <c r="K22" s="24" t="str">
        <f>IF(K9='Consol Air Data'!K9,"Air","Train")</f>
        <v>Train</v>
      </c>
    </row>
    <row r="23" spans="1:11" s="10" customFormat="1" ht="15.75" x14ac:dyDescent="0.25">
      <c r="A23" s="42"/>
      <c r="B23" s="12" t="s">
        <v>6</v>
      </c>
      <c r="C23" s="13" t="str">
        <f>IF(C10='Consol Air Data'!C10,"Air","Train")</f>
        <v>Air</v>
      </c>
      <c r="D23" s="24" t="str">
        <f>IF(D10='Consol Air Data'!D10,"Air","Train")</f>
        <v>Train</v>
      </c>
      <c r="E23" s="23" t="str">
        <f>IF(E10='Consol Air Data'!E10,"Air","Train")</f>
        <v>Air</v>
      </c>
      <c r="F23" s="23" t="str">
        <f>IF(F10='Consol Air Data'!F10,"Air","Train")</f>
        <v>Air</v>
      </c>
      <c r="G23" s="22">
        <v>0</v>
      </c>
      <c r="H23" s="23" t="str">
        <f>IF(H10='Consol Air Data'!H10,"Air","Train")</f>
        <v>Air</v>
      </c>
      <c r="I23" s="23" t="str">
        <f>IF(I10='Consol Air Data'!I10,"Air","Train")</f>
        <v>Air</v>
      </c>
      <c r="J23" s="23" t="str">
        <f>IF(J10='Consol Air Data'!J10,"Air","Train")</f>
        <v>Air</v>
      </c>
      <c r="K23" s="23" t="str">
        <f>IF(K10='Consol Air Data'!K10,"Air","Train")</f>
        <v>Air</v>
      </c>
    </row>
    <row r="24" spans="1:11" s="10" customFormat="1" ht="15.75" x14ac:dyDescent="0.25">
      <c r="A24" s="42"/>
      <c r="B24" s="12" t="s">
        <v>7</v>
      </c>
      <c r="C24" s="13" t="str">
        <f>IF(C11='Consol Air Data'!C11,"Air","Train")</f>
        <v>Air</v>
      </c>
      <c r="D24" s="23" t="str">
        <f>IF(D11='Consol Air Data'!D11,"Air","Train")</f>
        <v>Air</v>
      </c>
      <c r="E24" s="23" t="str">
        <f>IF(E11='Consol Air Data'!E11,"Air","Train")</f>
        <v>Air</v>
      </c>
      <c r="F24" s="23" t="str">
        <f>IF(F11='Consol Air Data'!F11,"Air","Train")</f>
        <v>Air</v>
      </c>
      <c r="G24" s="23" t="str">
        <f>IF(G11='Consol Air Data'!G11,"Air","Train")</f>
        <v>Air</v>
      </c>
      <c r="H24" s="22">
        <v>0</v>
      </c>
      <c r="I24" s="23" t="str">
        <f>IF(I11='Consol Air Data'!I11,"Air","Train")</f>
        <v>Air</v>
      </c>
      <c r="J24" s="23" t="str">
        <f>IF(J11='Consol Air Data'!J11,"Air","Train")</f>
        <v>Air</v>
      </c>
      <c r="K24" s="23" t="str">
        <f>IF(K11='Consol Air Data'!K11,"Air","Train")</f>
        <v>Air</v>
      </c>
    </row>
    <row r="25" spans="1:11" s="10" customFormat="1" ht="15.75" x14ac:dyDescent="0.25">
      <c r="A25" s="42"/>
      <c r="B25" s="12" t="s">
        <v>9</v>
      </c>
      <c r="C25" s="13" t="str">
        <f>IF(C12='Consol Air Data'!C12,"Air","Train")</f>
        <v>Air</v>
      </c>
      <c r="D25" s="23" t="str">
        <f>IF(D12='Consol Air Data'!D12,"Air","Train")</f>
        <v>Air</v>
      </c>
      <c r="E25" s="23" t="str">
        <f>IF(E12='Consol Air Data'!E12,"Air","Train")</f>
        <v>Air</v>
      </c>
      <c r="F25" s="23" t="str">
        <f>IF(F12='Consol Air Data'!F12,"Air","Train")</f>
        <v>Air</v>
      </c>
      <c r="G25" s="23" t="str">
        <f>IF(G12='Consol Air Data'!G12,"Air","Train")</f>
        <v>Air</v>
      </c>
      <c r="H25" s="23" t="str">
        <f>IF(H12='Consol Air Data'!H12,"Air","Train")</f>
        <v>Air</v>
      </c>
      <c r="I25" s="22">
        <v>0</v>
      </c>
      <c r="J25" s="23" t="str">
        <f>IF(J12='Consol Air Data'!J12,"Air","Train")</f>
        <v>Air</v>
      </c>
      <c r="K25" s="23" t="str">
        <f>IF(K12='Consol Air Data'!K12,"Air","Train")</f>
        <v>Air</v>
      </c>
    </row>
    <row r="26" spans="1:11" s="10" customFormat="1" ht="15.75" x14ac:dyDescent="0.25">
      <c r="A26" s="42"/>
      <c r="B26" s="12" t="s">
        <v>10</v>
      </c>
      <c r="C26" s="13" t="str">
        <f>IF(C13='Consol Air Data'!C13,"Air","Train")</f>
        <v>Air</v>
      </c>
      <c r="D26" s="23" t="str">
        <f>IF(D13='Consol Air Data'!D13,"Air","Train")</f>
        <v>Air</v>
      </c>
      <c r="E26" s="23" t="str">
        <f>IF(E13='Consol Air Data'!E13,"Air","Train")</f>
        <v>Air</v>
      </c>
      <c r="F26" s="24" t="str">
        <f>IF(F13='Consol Air Data'!F13,"Air","Train")</f>
        <v>Train</v>
      </c>
      <c r="G26" s="23" t="str">
        <f>IF(G13='Consol Air Data'!G13,"Air","Train")</f>
        <v>Air</v>
      </c>
      <c r="H26" s="23" t="str">
        <f>IF(H13='Consol Air Data'!H13,"Air","Train")</f>
        <v>Air</v>
      </c>
      <c r="I26" s="23" t="str">
        <f>IF(I13='Consol Air Data'!I13,"Air","Train")</f>
        <v>Air</v>
      </c>
      <c r="J26" s="22">
        <v>0</v>
      </c>
      <c r="K26" s="24" t="str">
        <f>IF(K13='Consol Air Data'!K13,"Air","Train")</f>
        <v>Train</v>
      </c>
    </row>
    <row r="27" spans="1:11" s="10" customFormat="1" ht="15.75" x14ac:dyDescent="0.25">
      <c r="A27" s="42"/>
      <c r="B27" s="12" t="s">
        <v>11</v>
      </c>
      <c r="C27" s="13" t="str">
        <f>IF(C14='Consol Air Data'!C14,"Air","Train")</f>
        <v>Air</v>
      </c>
      <c r="D27" s="23" t="str">
        <f>IF(D14='Consol Air Data'!D14,"Air","Train")</f>
        <v>Air</v>
      </c>
      <c r="E27" s="23" t="str">
        <f>IF(E14='Consol Air Data'!E14,"Air","Train")</f>
        <v>Air</v>
      </c>
      <c r="F27" s="24" t="str">
        <f>IF(F14='Consol Air Data'!F14,"Air","Train")</f>
        <v>Train</v>
      </c>
      <c r="G27" s="23" t="str">
        <f>IF(G14='Consol Air Data'!G14,"Air","Train")</f>
        <v>Air</v>
      </c>
      <c r="H27" s="23" t="str">
        <f>IF(H14='Consol Air Data'!H14,"Air","Train")</f>
        <v>Air</v>
      </c>
      <c r="I27" s="23" t="str">
        <f>IF(I14='Consol Air Data'!I14,"Air","Train")</f>
        <v>Air</v>
      </c>
      <c r="J27" s="24" t="str">
        <f>IF(J14='Consol Air Data'!J14,"Air","Train")</f>
        <v>Train</v>
      </c>
      <c r="K27" s="22">
        <v>0</v>
      </c>
    </row>
  </sheetData>
  <mergeCells count="4">
    <mergeCell ref="C4:K4"/>
    <mergeCell ref="A6:A14"/>
    <mergeCell ref="C17:K17"/>
    <mergeCell ref="A19:A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H39" sqref="H39"/>
    </sheetView>
  </sheetViews>
  <sheetFormatPr defaultRowHeight="15" x14ac:dyDescent="0.25"/>
  <cols>
    <col min="1" max="1" width="42.42578125" bestFit="1" customWidth="1"/>
  </cols>
  <sheetData>
    <row r="1" spans="1:3" x14ac:dyDescent="0.25">
      <c r="A1" s="2" t="s">
        <v>15</v>
      </c>
      <c r="B1" t="s">
        <v>12</v>
      </c>
      <c r="C1" t="s">
        <v>13</v>
      </c>
    </row>
    <row r="2" spans="1:3" x14ac:dyDescent="0.25">
      <c r="A2" s="3" t="s">
        <v>32</v>
      </c>
      <c r="B2" s="4">
        <v>1000</v>
      </c>
      <c r="C2" s="4">
        <v>1000</v>
      </c>
    </row>
    <row r="3" spans="1:3" x14ac:dyDescent="0.25">
      <c r="A3" s="3" t="s">
        <v>3</v>
      </c>
      <c r="B3" s="4">
        <v>40</v>
      </c>
      <c r="C3" s="4">
        <v>80</v>
      </c>
    </row>
    <row r="4" spans="1:3" x14ac:dyDescent="0.25">
      <c r="A4" s="3" t="s">
        <v>4</v>
      </c>
      <c r="B4" s="4">
        <v>130</v>
      </c>
      <c r="C4" s="4">
        <v>180</v>
      </c>
    </row>
    <row r="5" spans="1:3" x14ac:dyDescent="0.25">
      <c r="A5" s="3" t="s">
        <v>5</v>
      </c>
      <c r="B5" s="4">
        <v>120</v>
      </c>
      <c r="C5" s="4">
        <v>150</v>
      </c>
    </row>
    <row r="6" spans="1:3" x14ac:dyDescent="0.25">
      <c r="A6" s="3" t="s">
        <v>6</v>
      </c>
      <c r="B6" s="4">
        <v>85</v>
      </c>
      <c r="C6" s="4">
        <v>100</v>
      </c>
    </row>
    <row r="7" spans="1:3" x14ac:dyDescent="0.25">
      <c r="A7" s="3" t="s">
        <v>7</v>
      </c>
      <c r="B7" s="4">
        <v>200</v>
      </c>
      <c r="C7" s="4">
        <v>300</v>
      </c>
    </row>
    <row r="8" spans="1:3" x14ac:dyDescent="0.25">
      <c r="A8" s="3" t="s">
        <v>9</v>
      </c>
      <c r="B8" s="4">
        <v>160</v>
      </c>
      <c r="C8" s="4">
        <v>250</v>
      </c>
    </row>
    <row r="9" spans="1:3" x14ac:dyDescent="0.25">
      <c r="A9" s="3" t="s">
        <v>10</v>
      </c>
      <c r="B9" s="4">
        <v>55</v>
      </c>
      <c r="C9" s="4">
        <v>100</v>
      </c>
    </row>
    <row r="10" spans="1:3" x14ac:dyDescent="0.25">
      <c r="A10" s="3" t="s">
        <v>11</v>
      </c>
      <c r="B10" s="4">
        <v>100</v>
      </c>
      <c r="C10" s="4">
        <v>140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2" workbookViewId="0">
      <selection activeCell="B1" sqref="B1"/>
    </sheetView>
  </sheetViews>
  <sheetFormatPr defaultRowHeight="15" x14ac:dyDescent="0.25"/>
  <cols>
    <col min="1" max="1" width="38.42578125" bestFit="1" customWidth="1"/>
    <col min="2" max="2" width="13.28515625" bestFit="1" customWidth="1"/>
    <col min="3" max="11" width="15" bestFit="1" customWidth="1"/>
  </cols>
  <sheetData>
    <row r="1" spans="1:11" ht="15.75" thickBot="1" x14ac:dyDescent="0.3">
      <c r="A1" t="s">
        <v>31</v>
      </c>
      <c r="B1" s="44">
        <v>3</v>
      </c>
    </row>
    <row r="4" spans="1:11" ht="15.75" x14ac:dyDescent="0.25">
      <c r="A4" s="12" t="s">
        <v>30</v>
      </c>
      <c r="B4" s="10"/>
      <c r="C4" s="41" t="s">
        <v>8</v>
      </c>
      <c r="D4" s="41"/>
      <c r="E4" s="41"/>
      <c r="F4" s="41"/>
      <c r="G4" s="41"/>
      <c r="H4" s="41"/>
      <c r="I4" s="41"/>
      <c r="J4" s="41"/>
      <c r="K4" s="41"/>
    </row>
    <row r="5" spans="1:11" s="10" customFormat="1" ht="15.75" x14ac:dyDescent="0.25">
      <c r="C5" s="12" t="s">
        <v>16</v>
      </c>
      <c r="D5" s="12" t="s">
        <v>3</v>
      </c>
      <c r="E5" s="12" t="s">
        <v>17</v>
      </c>
      <c r="F5" s="12" t="s">
        <v>5</v>
      </c>
      <c r="G5" s="12" t="s">
        <v>6</v>
      </c>
      <c r="H5" s="12" t="s">
        <v>7</v>
      </c>
      <c r="I5" s="12" t="s">
        <v>9</v>
      </c>
      <c r="J5" s="12" t="s">
        <v>10</v>
      </c>
      <c r="K5" s="12" t="s">
        <v>11</v>
      </c>
    </row>
    <row r="6" spans="1:11" s="10" customFormat="1" ht="15.75" x14ac:dyDescent="0.25">
      <c r="A6" s="42" t="s">
        <v>18</v>
      </c>
      <c r="B6" s="12" t="s">
        <v>16</v>
      </c>
      <c r="C6" s="19">
        <f>'Minimum Travel Cost'!C6+(3*IF('Cost with Accomodations'!$B$1=3,'Accomdation Cost Data'!$B2,'Accomdation Cost Data'!$C2))</f>
        <v>1503000</v>
      </c>
      <c r="D6" s="19">
        <f>'Minimum Travel Cost'!D6+(3*IF('Cost with Accomodations'!$B$1=3,'Accomdation Cost Data'!$B2,'Accomdation Cost Data'!$C2))</f>
        <v>4150.5</v>
      </c>
      <c r="E6" s="19">
        <f>'Minimum Travel Cost'!E6+(3*IF('Cost with Accomodations'!$B$1=3,'Accomdation Cost Data'!$B2,'Accomdation Cost Data'!$C2))</f>
        <v>3905</v>
      </c>
      <c r="F6" s="19">
        <f>'Minimum Travel Cost'!F6+(3*IF('Cost with Accomodations'!$B$1=3,'Accomdation Cost Data'!$B2,'Accomdation Cost Data'!$C2))</f>
        <v>3859</v>
      </c>
      <c r="G6" s="19">
        <f>'Minimum Travel Cost'!G6+(3*IF('Cost with Accomodations'!$B$1=3,'Accomdation Cost Data'!$B2,'Accomdation Cost Data'!$C2))</f>
        <v>3837</v>
      </c>
      <c r="H6" s="19">
        <f>'Minimum Travel Cost'!H6+(3*IF('Cost with Accomodations'!$B$1=3,'Accomdation Cost Data'!$B2,'Accomdation Cost Data'!$C2))</f>
        <v>3936</v>
      </c>
      <c r="I6" s="19">
        <f>'Minimum Travel Cost'!I6+(3*IF('Cost with Accomodations'!$B$1=3,'Accomdation Cost Data'!$B2,'Accomdation Cost Data'!$C2))</f>
        <v>3966.5</v>
      </c>
      <c r="J6" s="19">
        <f>'Minimum Travel Cost'!J6+(3*IF('Cost with Accomodations'!$B$1=3,'Accomdation Cost Data'!$B2,'Accomdation Cost Data'!$C2))</f>
        <v>4617</v>
      </c>
      <c r="K6" s="19">
        <f>'Minimum Travel Cost'!K6+(3*IF('Cost with Accomodations'!$B$1=3,'Accomdation Cost Data'!$B2,'Accomdation Cost Data'!$C2))</f>
        <v>4735</v>
      </c>
    </row>
    <row r="7" spans="1:11" s="10" customFormat="1" ht="15.75" x14ac:dyDescent="0.25">
      <c r="A7" s="42"/>
      <c r="B7" s="12" t="s">
        <v>3</v>
      </c>
      <c r="C7" s="19">
        <f>'Minimum Travel Cost'!C7+(3*IF('Cost with Accomodations'!$B$1=3,'Accomdation Cost Data'!$B3,'Accomdation Cost Data'!$C3))</f>
        <v>898.5</v>
      </c>
      <c r="D7" s="19">
        <f>'Minimum Travel Cost'!D7+(3*IF('Cost with Accomodations'!$B$1=3,'Accomdation Cost Data'!$B3,'Accomdation Cost Data'!$C3))</f>
        <v>1500120</v>
      </c>
      <c r="E7" s="19">
        <f>'Minimum Travel Cost'!E7+(3*IF('Cost with Accomodations'!$B$1=3,'Accomdation Cost Data'!$B3,'Accomdation Cost Data'!$C3))</f>
        <v>264</v>
      </c>
      <c r="F7" s="19">
        <f>'Minimum Travel Cost'!F7+(3*IF('Cost with Accomodations'!$B$1=3,'Accomdation Cost Data'!$B3,'Accomdation Cost Data'!$C3))</f>
        <v>365.5</v>
      </c>
      <c r="G7" s="19">
        <f>'Minimum Travel Cost'!G7+(3*IF('Cost with Accomodations'!$B$1=3,'Accomdation Cost Data'!$B3,'Accomdation Cost Data'!$C3))</f>
        <v>366</v>
      </c>
      <c r="H7" s="19">
        <f>'Minimum Travel Cost'!H7+(3*IF('Cost with Accomodations'!$B$1=3,'Accomdation Cost Data'!$B3,'Accomdation Cost Data'!$C3))</f>
        <v>318.5</v>
      </c>
      <c r="I7" s="19">
        <f>'Minimum Travel Cost'!I7+(3*IF('Cost with Accomodations'!$B$1=3,'Accomdation Cost Data'!$B3,'Accomdation Cost Data'!$C3))</f>
        <v>293.5</v>
      </c>
      <c r="J7" s="19">
        <f>'Minimum Travel Cost'!J7+(3*IF('Cost with Accomodations'!$B$1=3,'Accomdation Cost Data'!$B3,'Accomdation Cost Data'!$C3))</f>
        <v>404</v>
      </c>
      <c r="K7" s="19">
        <f>'Minimum Travel Cost'!K7+(3*IF('Cost with Accomodations'!$B$1=3,'Accomdation Cost Data'!$B3,'Accomdation Cost Data'!$C3))</f>
        <v>440.5</v>
      </c>
    </row>
    <row r="8" spans="1:11" s="10" customFormat="1" ht="15.75" x14ac:dyDescent="0.25">
      <c r="A8" s="42"/>
      <c r="B8" s="12" t="s">
        <v>17</v>
      </c>
      <c r="C8" s="19">
        <f>'Minimum Travel Cost'!C8+(3*IF('Cost with Accomodations'!$B$1=3,'Accomdation Cost Data'!$B4,'Accomdation Cost Data'!$C4))</f>
        <v>1016</v>
      </c>
      <c r="D8" s="19">
        <f>'Minimum Travel Cost'!D8+(3*IF('Cost with Accomodations'!$B$1=3,'Accomdation Cost Data'!$B4,'Accomdation Cost Data'!$C4))</f>
        <v>534</v>
      </c>
      <c r="E8" s="19">
        <f>'Minimum Travel Cost'!E8+(3*IF('Cost with Accomodations'!$B$1=3,'Accomdation Cost Data'!$B4,'Accomdation Cost Data'!$C4))</f>
        <v>1500390</v>
      </c>
      <c r="F8" s="19">
        <f>'Minimum Travel Cost'!F8+(3*IF('Cost with Accomodations'!$B$1=3,'Accomdation Cost Data'!$B4,'Accomdation Cost Data'!$C4))</f>
        <v>573.5</v>
      </c>
      <c r="G8" s="19">
        <f>'Minimum Travel Cost'!G8+(3*IF('Cost with Accomodations'!$B$1=3,'Accomdation Cost Data'!$B4,'Accomdation Cost Data'!$C4))</f>
        <v>502</v>
      </c>
      <c r="H8" s="19">
        <f>'Minimum Travel Cost'!H8+(3*IF('Cost with Accomodations'!$B$1=3,'Accomdation Cost Data'!$B4,'Accomdation Cost Data'!$C4))</f>
        <v>553</v>
      </c>
      <c r="I8" s="19">
        <f>'Minimum Travel Cost'!I8+(3*IF('Cost with Accomodations'!$B$1=3,'Accomdation Cost Data'!$B4,'Accomdation Cost Data'!$C4))</f>
        <v>537</v>
      </c>
      <c r="J8" s="19">
        <f>'Minimum Travel Cost'!J8+(3*IF('Cost with Accomodations'!$B$1=3,'Accomdation Cost Data'!$B4,'Accomdation Cost Data'!$C4))</f>
        <v>603.5</v>
      </c>
      <c r="K8" s="19">
        <f>'Minimum Travel Cost'!K8+(3*IF('Cost with Accomodations'!$B$1=3,'Accomdation Cost Data'!$B4,'Accomdation Cost Data'!$C4))</f>
        <v>616.5</v>
      </c>
    </row>
    <row r="9" spans="1:11" s="10" customFormat="1" ht="15.75" x14ac:dyDescent="0.25">
      <c r="A9" s="42"/>
      <c r="B9" s="12" t="s">
        <v>5</v>
      </c>
      <c r="C9" s="19">
        <f>'Minimum Travel Cost'!C9+(3*IF('Cost with Accomodations'!$B$1=3,'Accomdation Cost Data'!$B5,'Accomdation Cost Data'!$C5))</f>
        <v>1152</v>
      </c>
      <c r="D9" s="19">
        <f>'Minimum Travel Cost'!D9+(3*IF('Cost with Accomodations'!$B$1=3,'Accomdation Cost Data'!$B5,'Accomdation Cost Data'!$C5))</f>
        <v>519</v>
      </c>
      <c r="E9" s="19">
        <f>'Minimum Travel Cost'!E9+(3*IF('Cost with Accomodations'!$B$1=3,'Accomdation Cost Data'!$B5,'Accomdation Cost Data'!$C5))</f>
        <v>532.5</v>
      </c>
      <c r="F9" s="19">
        <f>'Minimum Travel Cost'!F9+(3*IF('Cost with Accomodations'!$B$1=3,'Accomdation Cost Data'!$B5,'Accomdation Cost Data'!$C5))</f>
        <v>1500360</v>
      </c>
      <c r="G9" s="19">
        <f>'Minimum Travel Cost'!G9+(3*IF('Cost with Accomodations'!$B$1=3,'Accomdation Cost Data'!$B5,'Accomdation Cost Data'!$C5))</f>
        <v>515.5</v>
      </c>
      <c r="H9" s="19">
        <f>'Minimum Travel Cost'!H9+(3*IF('Cost with Accomodations'!$B$1=3,'Accomdation Cost Data'!$B5,'Accomdation Cost Data'!$C5))</f>
        <v>646.5</v>
      </c>
      <c r="I9" s="19">
        <f>'Minimum Travel Cost'!I9+(3*IF('Cost with Accomodations'!$B$1=3,'Accomdation Cost Data'!$B5,'Accomdation Cost Data'!$C5))</f>
        <v>644.5</v>
      </c>
      <c r="J9" s="19">
        <f>'Minimum Travel Cost'!J9+(3*IF('Cost with Accomodations'!$B$1=3,'Accomdation Cost Data'!$B5,'Accomdation Cost Data'!$C5))</f>
        <v>505</v>
      </c>
      <c r="K9" s="19">
        <f>'Minimum Travel Cost'!K9+(3*IF('Cost with Accomodations'!$B$1=3,'Accomdation Cost Data'!$B5,'Accomdation Cost Data'!$C5))</f>
        <v>667</v>
      </c>
    </row>
    <row r="10" spans="1:11" s="10" customFormat="1" ht="15.75" x14ac:dyDescent="0.25">
      <c r="A10" s="42"/>
      <c r="B10" s="12" t="s">
        <v>6</v>
      </c>
      <c r="C10" s="19">
        <f>'Minimum Travel Cost'!C10+(3*IF('Cost with Accomodations'!$B$1=3,'Accomdation Cost Data'!$B6,'Accomdation Cost Data'!$C6))</f>
        <v>971.5</v>
      </c>
      <c r="D10" s="19">
        <f>'Minimum Travel Cost'!D10+(3*IF('Cost with Accomodations'!$B$1=3,'Accomdation Cost Data'!$B6,'Accomdation Cost Data'!$C6))</f>
        <v>507</v>
      </c>
      <c r="E10" s="19">
        <f>'Minimum Travel Cost'!E10+(3*IF('Cost with Accomodations'!$B$1=3,'Accomdation Cost Data'!$B6,'Accomdation Cost Data'!$C6))</f>
        <v>361.5</v>
      </c>
      <c r="F10" s="19">
        <f>'Minimum Travel Cost'!F10+(3*IF('Cost with Accomodations'!$B$1=3,'Accomdation Cost Data'!$B6,'Accomdation Cost Data'!$C6))</f>
        <v>409.5</v>
      </c>
      <c r="G10" s="19">
        <f>'Minimum Travel Cost'!G10+(3*IF('Cost with Accomodations'!$B$1=3,'Accomdation Cost Data'!$B6,'Accomdation Cost Data'!$C6))</f>
        <v>1500255</v>
      </c>
      <c r="H10" s="19">
        <f>'Minimum Travel Cost'!H10+(3*IF('Cost with Accomodations'!$B$1=3,'Accomdation Cost Data'!$B6,'Accomdation Cost Data'!$C6))</f>
        <v>421.5</v>
      </c>
      <c r="I10" s="19">
        <f>'Minimum Travel Cost'!I10+(3*IF('Cost with Accomodations'!$B$1=3,'Accomdation Cost Data'!$B6,'Accomdation Cost Data'!$C6))</f>
        <v>413.5</v>
      </c>
      <c r="J10" s="19">
        <f>'Minimum Travel Cost'!J10+(3*IF('Cost with Accomodations'!$B$1=3,'Accomdation Cost Data'!$B6,'Accomdation Cost Data'!$C6))</f>
        <v>373</v>
      </c>
      <c r="K10" s="19">
        <f>'Minimum Travel Cost'!K10+(3*IF('Cost with Accomodations'!$B$1=3,'Accomdation Cost Data'!$B6,'Accomdation Cost Data'!$C6))</f>
        <v>484.5</v>
      </c>
    </row>
    <row r="11" spans="1:11" s="10" customFormat="1" ht="15.75" x14ac:dyDescent="0.25">
      <c r="A11" s="42"/>
      <c r="B11" s="12" t="s">
        <v>7</v>
      </c>
      <c r="C11" s="19">
        <f>'Minimum Travel Cost'!C11+(3*IF('Cost with Accomodations'!$B$1=3,'Accomdation Cost Data'!$B7,'Accomdation Cost Data'!$C7))</f>
        <v>1219</v>
      </c>
      <c r="D11" s="19">
        <f>'Minimum Travel Cost'!D11+(3*IF('Cost with Accomodations'!$B$1=3,'Accomdation Cost Data'!$B7,'Accomdation Cost Data'!$C7))</f>
        <v>891.5</v>
      </c>
      <c r="E11" s="19">
        <f>'Minimum Travel Cost'!E11+(3*IF('Cost with Accomodations'!$B$1=3,'Accomdation Cost Data'!$B7,'Accomdation Cost Data'!$C7))</f>
        <v>739</v>
      </c>
      <c r="F11" s="19">
        <f>'Minimum Travel Cost'!F11+(3*IF('Cost with Accomodations'!$B$1=3,'Accomdation Cost Data'!$B7,'Accomdation Cost Data'!$C7))</f>
        <v>993</v>
      </c>
      <c r="G11" s="19">
        <f>'Minimum Travel Cost'!G11+(3*IF('Cost with Accomodations'!$B$1=3,'Accomdation Cost Data'!$B7,'Accomdation Cost Data'!$C7))</f>
        <v>778.5</v>
      </c>
      <c r="H11" s="19">
        <f>'Minimum Travel Cost'!H11+(3*IF('Cost with Accomodations'!$B$1=3,'Accomdation Cost Data'!$B7,'Accomdation Cost Data'!$C7))</f>
        <v>1500600</v>
      </c>
      <c r="I11" s="19">
        <f>'Minimum Travel Cost'!I11+(3*IF('Cost with Accomodations'!$B$1=3,'Accomdation Cost Data'!$B7,'Accomdation Cost Data'!$C7))</f>
        <v>751.5</v>
      </c>
      <c r="J11" s="19">
        <f>'Minimum Travel Cost'!J11+(3*IF('Cost with Accomodations'!$B$1=3,'Accomdation Cost Data'!$B7,'Accomdation Cost Data'!$C7))</f>
        <v>869</v>
      </c>
      <c r="K11" s="19">
        <f>'Minimum Travel Cost'!K11+(3*IF('Cost with Accomodations'!$B$1=3,'Accomdation Cost Data'!$B7,'Accomdation Cost Data'!$C7))</f>
        <v>1007</v>
      </c>
    </row>
    <row r="12" spans="1:11" s="10" customFormat="1" ht="15.75" x14ac:dyDescent="0.25">
      <c r="A12" s="42"/>
      <c r="B12" s="12" t="s">
        <v>9</v>
      </c>
      <c r="C12" s="19">
        <f>'Minimum Travel Cost'!C12+(3*IF('Cost with Accomodations'!$B$1=3,'Accomdation Cost Data'!$B8,'Accomdation Cost Data'!$C8))</f>
        <v>1104.5</v>
      </c>
      <c r="D12" s="19">
        <f>'Minimum Travel Cost'!D12+(3*IF('Cost with Accomodations'!$B$1=3,'Accomdation Cost Data'!$B8,'Accomdation Cost Data'!$C8))</f>
        <v>676.5</v>
      </c>
      <c r="E12" s="19">
        <f>'Minimum Travel Cost'!E12+(3*IF('Cost with Accomodations'!$B$1=3,'Accomdation Cost Data'!$B8,'Accomdation Cost Data'!$C8))</f>
        <v>626.5</v>
      </c>
      <c r="F12" s="19">
        <f>'Minimum Travel Cost'!F12+(3*IF('Cost with Accomodations'!$B$1=3,'Accomdation Cost Data'!$B8,'Accomdation Cost Data'!$C8))</f>
        <v>661</v>
      </c>
      <c r="G12" s="19">
        <f>'Minimum Travel Cost'!G12+(3*IF('Cost with Accomodations'!$B$1=3,'Accomdation Cost Data'!$B8,'Accomdation Cost Data'!$C8))</f>
        <v>640.5</v>
      </c>
      <c r="H12" s="19">
        <f>'Minimum Travel Cost'!H12+(3*IF('Cost with Accomodations'!$B$1=3,'Accomdation Cost Data'!$B8,'Accomdation Cost Data'!$C8))</f>
        <v>622</v>
      </c>
      <c r="I12" s="19">
        <f>'Minimum Travel Cost'!I12+(3*IF('Cost with Accomodations'!$B$1=3,'Accomdation Cost Data'!$B8,'Accomdation Cost Data'!$C8))</f>
        <v>1500480</v>
      </c>
      <c r="J12" s="19">
        <f>'Minimum Travel Cost'!J12+(3*IF('Cost with Accomodations'!$B$1=3,'Accomdation Cost Data'!$B8,'Accomdation Cost Data'!$C8))</f>
        <v>693</v>
      </c>
      <c r="K12" s="19">
        <f>'Minimum Travel Cost'!K12+(3*IF('Cost with Accomodations'!$B$1=3,'Accomdation Cost Data'!$B8,'Accomdation Cost Data'!$C8))</f>
        <v>837</v>
      </c>
    </row>
    <row r="13" spans="1:11" s="10" customFormat="1" ht="15.75" x14ac:dyDescent="0.25">
      <c r="A13" s="42"/>
      <c r="B13" s="12" t="s">
        <v>10</v>
      </c>
      <c r="C13" s="19">
        <f>'Minimum Travel Cost'!C13+(3*IF('Cost with Accomodations'!$B$1=3,'Accomdation Cost Data'!$B9,'Accomdation Cost Data'!$C9))</f>
        <v>892.5</v>
      </c>
      <c r="D13" s="19">
        <f>'Minimum Travel Cost'!D13+(3*IF('Cost with Accomodations'!$B$1=3,'Accomdation Cost Data'!$B9,'Accomdation Cost Data'!$C9))</f>
        <v>356</v>
      </c>
      <c r="E13" s="19">
        <f>'Minimum Travel Cost'!E13+(3*IF('Cost with Accomodations'!$B$1=3,'Accomdation Cost Data'!$B9,'Accomdation Cost Data'!$C9))</f>
        <v>362</v>
      </c>
      <c r="F13" s="19">
        <f>'Minimum Travel Cost'!F13+(3*IF('Cost with Accomodations'!$B$1=3,'Accomdation Cost Data'!$B9,'Accomdation Cost Data'!$C9))</f>
        <v>319.5</v>
      </c>
      <c r="G13" s="19">
        <f>'Minimum Travel Cost'!G13+(3*IF('Cost with Accomodations'!$B$1=3,'Accomdation Cost Data'!$B9,'Accomdation Cost Data'!$C9))</f>
        <v>298</v>
      </c>
      <c r="H13" s="19">
        <f>'Minimum Travel Cost'!H13+(3*IF('Cost with Accomodations'!$B$1=3,'Accomdation Cost Data'!$B9,'Accomdation Cost Data'!$C9))</f>
        <v>413</v>
      </c>
      <c r="I13" s="19">
        <f>'Minimum Travel Cost'!I13+(3*IF('Cost with Accomodations'!$B$1=3,'Accomdation Cost Data'!$B9,'Accomdation Cost Data'!$C9))</f>
        <v>351</v>
      </c>
      <c r="J13" s="19">
        <f>'Minimum Travel Cost'!J13+(3*IF('Cost with Accomodations'!$B$1=3,'Accomdation Cost Data'!$B9,'Accomdation Cost Data'!$C9))</f>
        <v>1500165</v>
      </c>
      <c r="K13" s="19">
        <f>'Minimum Travel Cost'!K13+(3*IF('Cost with Accomodations'!$B$1=3,'Accomdation Cost Data'!$B9,'Accomdation Cost Data'!$C9))</f>
        <v>412.5</v>
      </c>
    </row>
    <row r="14" spans="1:11" s="10" customFormat="1" ht="15.75" x14ac:dyDescent="0.25">
      <c r="A14" s="42"/>
      <c r="B14" s="12" t="s">
        <v>11</v>
      </c>
      <c r="C14" s="19">
        <f>'Minimum Travel Cost'!C14+(3*IF('Cost with Accomodations'!$B$1=3,'Accomdation Cost Data'!$B10,'Accomdation Cost Data'!$C10))</f>
        <v>1128.5</v>
      </c>
      <c r="D14" s="19">
        <f>'Minimum Travel Cost'!D14+(3*IF('Cost with Accomodations'!$B$1=3,'Accomdation Cost Data'!$B10,'Accomdation Cost Data'!$C10))</f>
        <v>627</v>
      </c>
      <c r="E14" s="19">
        <f>'Minimum Travel Cost'!E14+(3*IF('Cost with Accomodations'!$B$1=3,'Accomdation Cost Data'!$B10,'Accomdation Cost Data'!$C10))</f>
        <v>529</v>
      </c>
      <c r="F14" s="19">
        <f>'Minimum Travel Cost'!F14+(3*IF('Cost with Accomodations'!$B$1=3,'Accomdation Cost Data'!$B10,'Accomdation Cost Data'!$C10))</f>
        <v>596</v>
      </c>
      <c r="G14" s="19">
        <f>'Minimum Travel Cost'!G14+(3*IF('Cost with Accomodations'!$B$1=3,'Accomdation Cost Data'!$B10,'Accomdation Cost Data'!$C10))</f>
        <v>513</v>
      </c>
      <c r="H14" s="19">
        <f>'Minimum Travel Cost'!H14+(3*IF('Cost with Accomodations'!$B$1=3,'Accomdation Cost Data'!$B10,'Accomdation Cost Data'!$C10))</f>
        <v>698.5</v>
      </c>
      <c r="I14" s="19">
        <f>'Minimum Travel Cost'!I14+(3*IF('Cost with Accomodations'!$B$1=3,'Accomdation Cost Data'!$B10,'Accomdation Cost Data'!$C10))</f>
        <v>654.5</v>
      </c>
      <c r="J14" s="19">
        <f>'Minimum Travel Cost'!J14+(3*IF('Cost with Accomodations'!$B$1=3,'Accomdation Cost Data'!$B10,'Accomdation Cost Data'!$C10))</f>
        <v>563</v>
      </c>
      <c r="K14" s="19">
        <f>'Minimum Travel Cost'!K14+(3*IF('Cost with Accomodations'!$B$1=3,'Accomdation Cost Data'!$B10,'Accomdation Cost Data'!$C10))</f>
        <v>1500300</v>
      </c>
    </row>
  </sheetData>
  <mergeCells count="2">
    <mergeCell ref="C4:K4"/>
    <mergeCell ref="A6:A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4"/>
  <sheetViews>
    <sheetView workbookViewId="0">
      <selection activeCell="P1" sqref="P1"/>
    </sheetView>
  </sheetViews>
  <sheetFormatPr defaultRowHeight="15" x14ac:dyDescent="0.25"/>
  <cols>
    <col min="1" max="1" width="38.42578125" bestFit="1" customWidth="1"/>
    <col min="2" max="2" width="13.28515625" bestFit="1" customWidth="1"/>
    <col min="3" max="11" width="15" bestFit="1" customWidth="1"/>
  </cols>
  <sheetData>
    <row r="1" spans="1:14" ht="15.75" x14ac:dyDescent="0.25">
      <c r="A1" s="12" t="s">
        <v>30</v>
      </c>
      <c r="B1" s="10"/>
      <c r="C1" s="41" t="s">
        <v>8</v>
      </c>
      <c r="D1" s="41"/>
      <c r="E1" s="41"/>
      <c r="F1" s="41"/>
      <c r="G1" s="41"/>
      <c r="H1" s="41"/>
      <c r="I1" s="41"/>
      <c r="J1" s="41"/>
      <c r="K1" s="41"/>
    </row>
    <row r="2" spans="1:14" ht="15.75" x14ac:dyDescent="0.25">
      <c r="A2" s="10"/>
      <c r="B2" s="10"/>
      <c r="C2" s="12" t="s">
        <v>16</v>
      </c>
      <c r="D2" s="12" t="s">
        <v>3</v>
      </c>
      <c r="E2" s="12" t="s">
        <v>17</v>
      </c>
      <c r="F2" s="12" t="s">
        <v>5</v>
      </c>
      <c r="G2" s="12" t="s">
        <v>6</v>
      </c>
      <c r="H2" s="12" t="s">
        <v>7</v>
      </c>
      <c r="I2" s="12" t="s">
        <v>9</v>
      </c>
      <c r="J2" s="12" t="s">
        <v>10</v>
      </c>
      <c r="K2" s="12" t="s">
        <v>11</v>
      </c>
    </row>
    <row r="3" spans="1:14" ht="15.75" x14ac:dyDescent="0.25">
      <c r="A3" s="42" t="s">
        <v>18</v>
      </c>
      <c r="B3" s="12" t="s">
        <v>16</v>
      </c>
      <c r="C3" s="19">
        <f>'Cost with Accomodations'!C6</f>
        <v>1503000</v>
      </c>
      <c r="D3" s="19">
        <f>'Cost with Accomodations'!D6</f>
        <v>4150.5</v>
      </c>
      <c r="E3" s="19">
        <f>'Cost with Accomodations'!E6</f>
        <v>3905</v>
      </c>
      <c r="F3" s="19">
        <f>'Cost with Accomodations'!F6</f>
        <v>3859</v>
      </c>
      <c r="G3" s="19">
        <f>'Cost with Accomodations'!G6</f>
        <v>3837</v>
      </c>
      <c r="H3" s="19">
        <f>'Cost with Accomodations'!H6</f>
        <v>3936</v>
      </c>
      <c r="I3" s="19">
        <f>'Cost with Accomodations'!I6</f>
        <v>3966.5</v>
      </c>
      <c r="J3" s="19">
        <f>'Cost with Accomodations'!J6</f>
        <v>4617</v>
      </c>
      <c r="K3" s="19">
        <f>'Cost with Accomodations'!K6</f>
        <v>4735</v>
      </c>
    </row>
    <row r="4" spans="1:14" ht="15.75" x14ac:dyDescent="0.25">
      <c r="A4" s="42"/>
      <c r="B4" s="12" t="s">
        <v>3</v>
      </c>
      <c r="C4" s="19">
        <f>'Cost with Accomodations'!C7</f>
        <v>898.5</v>
      </c>
      <c r="D4" s="19">
        <f>'Cost with Accomodations'!D7</f>
        <v>1500120</v>
      </c>
      <c r="E4" s="19">
        <f>'Cost with Accomodations'!E7</f>
        <v>264</v>
      </c>
      <c r="F4" s="19">
        <f>'Cost with Accomodations'!F7</f>
        <v>365.5</v>
      </c>
      <c r="G4" s="19">
        <f>'Cost with Accomodations'!G7</f>
        <v>366</v>
      </c>
      <c r="H4" s="19">
        <f>'Cost with Accomodations'!H7</f>
        <v>318.5</v>
      </c>
      <c r="I4" s="19">
        <f>'Cost with Accomodations'!I7</f>
        <v>293.5</v>
      </c>
      <c r="J4" s="19">
        <f>'Cost with Accomodations'!J7</f>
        <v>404</v>
      </c>
      <c r="K4" s="19">
        <f>'Cost with Accomodations'!K7</f>
        <v>440.5</v>
      </c>
    </row>
    <row r="5" spans="1:14" ht="15.75" x14ac:dyDescent="0.25">
      <c r="A5" s="42"/>
      <c r="B5" s="12" t="s">
        <v>17</v>
      </c>
      <c r="C5" s="19">
        <f>'Cost with Accomodations'!C8</f>
        <v>1016</v>
      </c>
      <c r="D5" s="19">
        <f>'Cost with Accomodations'!D8</f>
        <v>534</v>
      </c>
      <c r="E5" s="19">
        <f>'Cost with Accomodations'!E8</f>
        <v>1500390</v>
      </c>
      <c r="F5" s="19">
        <f>'Cost with Accomodations'!F8</f>
        <v>573.5</v>
      </c>
      <c r="G5" s="19">
        <f>'Cost with Accomodations'!G8</f>
        <v>502</v>
      </c>
      <c r="H5" s="19">
        <f>'Cost with Accomodations'!H8</f>
        <v>553</v>
      </c>
      <c r="I5" s="19">
        <f>'Cost with Accomodations'!I8</f>
        <v>537</v>
      </c>
      <c r="J5" s="19">
        <f>'Cost with Accomodations'!J8</f>
        <v>603.5</v>
      </c>
      <c r="K5" s="19">
        <f>'Cost with Accomodations'!K8</f>
        <v>616.5</v>
      </c>
    </row>
    <row r="6" spans="1:14" ht="15.75" x14ac:dyDescent="0.25">
      <c r="A6" s="42"/>
      <c r="B6" s="12" t="s">
        <v>5</v>
      </c>
      <c r="C6" s="19">
        <f>'Cost with Accomodations'!C9</f>
        <v>1152</v>
      </c>
      <c r="D6" s="19">
        <f>'Cost with Accomodations'!D9</f>
        <v>519</v>
      </c>
      <c r="E6" s="19">
        <f>'Cost with Accomodations'!E9</f>
        <v>532.5</v>
      </c>
      <c r="F6" s="19">
        <f>'Cost with Accomodations'!F9</f>
        <v>1500360</v>
      </c>
      <c r="G6" s="19">
        <f>'Cost with Accomodations'!G9</f>
        <v>515.5</v>
      </c>
      <c r="H6" s="19">
        <f>'Cost with Accomodations'!H9</f>
        <v>646.5</v>
      </c>
      <c r="I6" s="19">
        <f>'Cost with Accomodations'!I9</f>
        <v>644.5</v>
      </c>
      <c r="J6" s="19">
        <f>'Cost with Accomodations'!J9</f>
        <v>505</v>
      </c>
      <c r="K6" s="19">
        <f>'Cost with Accomodations'!K9</f>
        <v>667</v>
      </c>
    </row>
    <row r="7" spans="1:14" ht="15.75" x14ac:dyDescent="0.25">
      <c r="A7" s="42"/>
      <c r="B7" s="12" t="s">
        <v>6</v>
      </c>
      <c r="C7" s="19">
        <f>'Cost with Accomodations'!C10</f>
        <v>971.5</v>
      </c>
      <c r="D7" s="19">
        <f>'Cost with Accomodations'!D10</f>
        <v>507</v>
      </c>
      <c r="E7" s="19">
        <f>'Cost with Accomodations'!E10</f>
        <v>361.5</v>
      </c>
      <c r="F7" s="19">
        <f>'Cost with Accomodations'!F10</f>
        <v>409.5</v>
      </c>
      <c r="G7" s="19">
        <f>'Cost with Accomodations'!G10</f>
        <v>1500255</v>
      </c>
      <c r="H7" s="19">
        <f>'Cost with Accomodations'!H10</f>
        <v>421.5</v>
      </c>
      <c r="I7" s="19">
        <f>'Cost with Accomodations'!I10</f>
        <v>413.5</v>
      </c>
      <c r="J7" s="19">
        <f>'Cost with Accomodations'!J10</f>
        <v>373</v>
      </c>
      <c r="K7" s="19">
        <f>'Cost with Accomodations'!K10</f>
        <v>484.5</v>
      </c>
    </row>
    <row r="8" spans="1:14" ht="15.75" x14ac:dyDescent="0.25">
      <c r="A8" s="42"/>
      <c r="B8" s="12" t="s">
        <v>7</v>
      </c>
      <c r="C8" s="19">
        <f>'Cost with Accomodations'!C11</f>
        <v>1219</v>
      </c>
      <c r="D8" s="19">
        <f>'Cost with Accomodations'!D11</f>
        <v>891.5</v>
      </c>
      <c r="E8" s="19">
        <f>'Cost with Accomodations'!E11</f>
        <v>739</v>
      </c>
      <c r="F8" s="19">
        <f>'Cost with Accomodations'!F11</f>
        <v>993</v>
      </c>
      <c r="G8" s="19">
        <f>'Cost with Accomodations'!G11</f>
        <v>778.5</v>
      </c>
      <c r="H8" s="19">
        <f>'Cost with Accomodations'!H11</f>
        <v>1500600</v>
      </c>
      <c r="I8" s="19">
        <f>'Cost with Accomodations'!I11</f>
        <v>751.5</v>
      </c>
      <c r="J8" s="19">
        <f>'Cost with Accomodations'!J11</f>
        <v>869</v>
      </c>
      <c r="K8" s="19">
        <f>'Cost with Accomodations'!K11</f>
        <v>1007</v>
      </c>
    </row>
    <row r="9" spans="1:14" ht="15.75" x14ac:dyDescent="0.25">
      <c r="A9" s="42"/>
      <c r="B9" s="12" t="s">
        <v>9</v>
      </c>
      <c r="C9" s="19">
        <f>'Cost with Accomodations'!C12</f>
        <v>1104.5</v>
      </c>
      <c r="D9" s="19">
        <f>'Cost with Accomodations'!D12</f>
        <v>676.5</v>
      </c>
      <c r="E9" s="19">
        <f>'Cost with Accomodations'!E12</f>
        <v>626.5</v>
      </c>
      <c r="F9" s="19">
        <f>'Cost with Accomodations'!F12</f>
        <v>661</v>
      </c>
      <c r="G9" s="19">
        <f>'Cost with Accomodations'!G12</f>
        <v>640.5</v>
      </c>
      <c r="H9" s="19">
        <f>'Cost with Accomodations'!H12</f>
        <v>622</v>
      </c>
      <c r="I9" s="19">
        <f>'Cost with Accomodations'!I12</f>
        <v>1500480</v>
      </c>
      <c r="J9" s="19">
        <f>'Cost with Accomodations'!J12</f>
        <v>693</v>
      </c>
      <c r="K9" s="19">
        <f>'Cost with Accomodations'!K12</f>
        <v>837</v>
      </c>
    </row>
    <row r="10" spans="1:14" ht="15.75" x14ac:dyDescent="0.25">
      <c r="A10" s="42"/>
      <c r="B10" s="12" t="s">
        <v>10</v>
      </c>
      <c r="C10" s="19">
        <f>'Cost with Accomodations'!C13</f>
        <v>892.5</v>
      </c>
      <c r="D10" s="19">
        <f>'Cost with Accomodations'!D13</f>
        <v>356</v>
      </c>
      <c r="E10" s="19">
        <f>'Cost with Accomodations'!E13</f>
        <v>362</v>
      </c>
      <c r="F10" s="19">
        <f>'Cost with Accomodations'!F13</f>
        <v>319.5</v>
      </c>
      <c r="G10" s="19">
        <f>'Cost with Accomodations'!G13</f>
        <v>298</v>
      </c>
      <c r="H10" s="19">
        <f>'Cost with Accomodations'!H13</f>
        <v>413</v>
      </c>
      <c r="I10" s="19">
        <f>'Cost with Accomodations'!I13</f>
        <v>351</v>
      </c>
      <c r="J10" s="19">
        <f>'Cost with Accomodations'!J13</f>
        <v>1500165</v>
      </c>
      <c r="K10" s="19">
        <f>'Cost with Accomodations'!K13</f>
        <v>412.5</v>
      </c>
    </row>
    <row r="11" spans="1:14" ht="15.75" x14ac:dyDescent="0.25">
      <c r="A11" s="42"/>
      <c r="B11" s="12" t="s">
        <v>11</v>
      </c>
      <c r="C11" s="19">
        <f>'Cost with Accomodations'!C14</f>
        <v>1128.5</v>
      </c>
      <c r="D11" s="19">
        <f>'Cost with Accomodations'!D14</f>
        <v>627</v>
      </c>
      <c r="E11" s="19">
        <f>'Cost with Accomodations'!E14</f>
        <v>529</v>
      </c>
      <c r="F11" s="19">
        <f>'Cost with Accomodations'!F14</f>
        <v>596</v>
      </c>
      <c r="G11" s="19">
        <f>'Cost with Accomodations'!G14</f>
        <v>513</v>
      </c>
      <c r="H11" s="19">
        <f>'Cost with Accomodations'!H14</f>
        <v>698.5</v>
      </c>
      <c r="I11" s="19">
        <f>'Cost with Accomodations'!I14</f>
        <v>654.5</v>
      </c>
      <c r="J11" s="19">
        <f>'Cost with Accomodations'!J14</f>
        <v>563</v>
      </c>
      <c r="K11" s="19">
        <f>'Cost with Accomodations'!K14</f>
        <v>1500300</v>
      </c>
    </row>
    <row r="14" spans="1:14" ht="15.75" x14ac:dyDescent="0.25">
      <c r="A14" s="12" t="s">
        <v>44</v>
      </c>
      <c r="B14" s="10"/>
      <c r="C14" s="41" t="s">
        <v>8</v>
      </c>
      <c r="D14" s="41"/>
      <c r="E14" s="41"/>
      <c r="F14" s="41"/>
      <c r="G14" s="41"/>
      <c r="H14" s="41"/>
      <c r="I14" s="41"/>
      <c r="J14" s="41"/>
      <c r="K14" s="41"/>
    </row>
    <row r="15" spans="1:14" ht="16.5" thickBot="1" x14ac:dyDescent="0.3">
      <c r="A15" s="10"/>
      <c r="B15" s="10"/>
      <c r="C15" s="12" t="s">
        <v>16</v>
      </c>
      <c r="D15" s="12" t="s">
        <v>3</v>
      </c>
      <c r="E15" s="12" t="s">
        <v>17</v>
      </c>
      <c r="F15" s="12" t="s">
        <v>5</v>
      </c>
      <c r="G15" s="12" t="s">
        <v>6</v>
      </c>
      <c r="H15" s="12" t="s">
        <v>7</v>
      </c>
      <c r="I15" s="12" t="s">
        <v>9</v>
      </c>
      <c r="J15" s="12" t="s">
        <v>10</v>
      </c>
      <c r="K15" s="12" t="s">
        <v>11</v>
      </c>
      <c r="L15" s="27" t="s">
        <v>41</v>
      </c>
    </row>
    <row r="16" spans="1:14" ht="16.5" thickTop="1" x14ac:dyDescent="0.25">
      <c r="A16" s="42" t="s">
        <v>18</v>
      </c>
      <c r="B16" s="12" t="s">
        <v>16</v>
      </c>
      <c r="C16" s="28">
        <v>0</v>
      </c>
      <c r="D16" s="29">
        <v>0</v>
      </c>
      <c r="E16" s="29">
        <v>0</v>
      </c>
      <c r="F16" s="29">
        <v>0</v>
      </c>
      <c r="G16" s="29">
        <v>1</v>
      </c>
      <c r="H16" s="29">
        <v>0</v>
      </c>
      <c r="I16" s="29">
        <v>0</v>
      </c>
      <c r="J16" s="29">
        <v>0</v>
      </c>
      <c r="K16" s="30">
        <v>0</v>
      </c>
      <c r="L16">
        <f>SUM(C16:K16)</f>
        <v>1</v>
      </c>
      <c r="M16" s="39" t="s">
        <v>14</v>
      </c>
      <c r="N16" s="38">
        <v>1</v>
      </c>
    </row>
    <row r="17" spans="1:15" ht="15.75" x14ac:dyDescent="0.25">
      <c r="A17" s="42"/>
      <c r="B17" s="12" t="s">
        <v>3</v>
      </c>
      <c r="C17" s="31">
        <v>1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3">
        <v>0</v>
      </c>
      <c r="L17">
        <f t="shared" ref="L17:L24" si="0">SUM(C17:K17)</f>
        <v>1</v>
      </c>
      <c r="M17" s="39" t="s">
        <v>34</v>
      </c>
      <c r="N17" s="38">
        <v>1</v>
      </c>
    </row>
    <row r="18" spans="1:15" ht="15.75" x14ac:dyDescent="0.25">
      <c r="A18" s="42"/>
      <c r="B18" s="12" t="s">
        <v>17</v>
      </c>
      <c r="C18" s="31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3">
        <v>0</v>
      </c>
      <c r="L18">
        <f t="shared" si="0"/>
        <v>0</v>
      </c>
      <c r="M18" s="39" t="s">
        <v>34</v>
      </c>
      <c r="N18" s="38">
        <v>1</v>
      </c>
    </row>
    <row r="19" spans="1:15" ht="15.75" x14ac:dyDescent="0.25">
      <c r="A19" s="42"/>
      <c r="B19" s="12" t="s">
        <v>5</v>
      </c>
      <c r="C19" s="31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3">
        <v>0</v>
      </c>
      <c r="L19">
        <f t="shared" si="0"/>
        <v>0</v>
      </c>
      <c r="M19" s="39" t="s">
        <v>34</v>
      </c>
      <c r="N19" s="38">
        <v>1</v>
      </c>
    </row>
    <row r="20" spans="1:15" ht="15.75" x14ac:dyDescent="0.25">
      <c r="A20" s="42"/>
      <c r="B20" s="12" t="s">
        <v>6</v>
      </c>
      <c r="C20" s="31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1</v>
      </c>
      <c r="K20" s="33">
        <v>0</v>
      </c>
      <c r="L20">
        <f t="shared" si="0"/>
        <v>1</v>
      </c>
      <c r="M20" s="39" t="s">
        <v>34</v>
      </c>
      <c r="N20" s="38">
        <v>1</v>
      </c>
    </row>
    <row r="21" spans="1:15" ht="15.75" x14ac:dyDescent="0.25">
      <c r="A21" s="42"/>
      <c r="B21" s="12" t="s">
        <v>7</v>
      </c>
      <c r="C21" s="31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3">
        <v>0</v>
      </c>
      <c r="L21">
        <f t="shared" si="0"/>
        <v>0</v>
      </c>
      <c r="M21" s="39" t="s">
        <v>34</v>
      </c>
      <c r="N21" s="38">
        <v>1</v>
      </c>
    </row>
    <row r="22" spans="1:15" ht="15.75" x14ac:dyDescent="0.25">
      <c r="A22" s="42"/>
      <c r="B22" s="12" t="s">
        <v>9</v>
      </c>
      <c r="C22" s="31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3">
        <v>0</v>
      </c>
      <c r="L22">
        <f t="shared" si="0"/>
        <v>0</v>
      </c>
      <c r="M22" s="39" t="s">
        <v>34</v>
      </c>
      <c r="N22" s="38">
        <v>1</v>
      </c>
    </row>
    <row r="23" spans="1:15" ht="15.75" x14ac:dyDescent="0.25">
      <c r="A23" s="42"/>
      <c r="B23" s="12" t="s">
        <v>10</v>
      </c>
      <c r="C23" s="31">
        <v>0</v>
      </c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3">
        <v>0</v>
      </c>
      <c r="L23">
        <f t="shared" si="0"/>
        <v>1</v>
      </c>
      <c r="M23" s="39" t="s">
        <v>34</v>
      </c>
      <c r="N23" s="38">
        <v>1</v>
      </c>
    </row>
    <row r="24" spans="1:15" ht="16.5" thickBot="1" x14ac:dyDescent="0.3">
      <c r="A24" s="42"/>
      <c r="B24" s="12" t="s">
        <v>11</v>
      </c>
      <c r="C24" s="34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6">
        <v>0</v>
      </c>
      <c r="L24">
        <f t="shared" si="0"/>
        <v>0</v>
      </c>
      <c r="M24" s="39" t="s">
        <v>34</v>
      </c>
      <c r="N24" s="38">
        <v>1</v>
      </c>
    </row>
    <row r="25" spans="1:15" ht="16.5" thickTop="1" x14ac:dyDescent="0.25">
      <c r="B25" s="27" t="s">
        <v>42</v>
      </c>
      <c r="C25">
        <f>SUM(C16:C24)</f>
        <v>1</v>
      </c>
      <c r="D25">
        <f t="shared" ref="D25:K25" si="1">SUM(D16:D24)</f>
        <v>1</v>
      </c>
      <c r="E25">
        <f t="shared" si="1"/>
        <v>0</v>
      </c>
      <c r="F25">
        <f t="shared" si="1"/>
        <v>0</v>
      </c>
      <c r="G25">
        <f t="shared" si="1"/>
        <v>1</v>
      </c>
      <c r="H25">
        <f t="shared" si="1"/>
        <v>0</v>
      </c>
      <c r="I25">
        <f t="shared" si="1"/>
        <v>0</v>
      </c>
      <c r="J25">
        <f t="shared" si="1"/>
        <v>1</v>
      </c>
      <c r="K25">
        <f t="shared" si="1"/>
        <v>0</v>
      </c>
    </row>
    <row r="26" spans="1:15" x14ac:dyDescent="0.25">
      <c r="C26" s="39" t="s">
        <v>14</v>
      </c>
      <c r="D26" s="39" t="s">
        <v>34</v>
      </c>
      <c r="E26" s="39" t="s">
        <v>34</v>
      </c>
      <c r="F26" s="39" t="s">
        <v>34</v>
      </c>
      <c r="G26" s="39" t="s">
        <v>34</v>
      </c>
      <c r="H26" s="39" t="s">
        <v>34</v>
      </c>
      <c r="I26" s="39" t="s">
        <v>34</v>
      </c>
      <c r="J26" s="39" t="s">
        <v>34</v>
      </c>
      <c r="K26" s="39" t="s">
        <v>34</v>
      </c>
      <c r="M26">
        <f>SUM(L16:L24)</f>
        <v>4</v>
      </c>
      <c r="N26" s="39" t="s">
        <v>14</v>
      </c>
      <c r="O26">
        <v>4</v>
      </c>
    </row>
    <row r="27" spans="1:15" ht="15.75" x14ac:dyDescent="0.25">
      <c r="C27" s="38">
        <v>1</v>
      </c>
      <c r="D27" s="38">
        <v>1</v>
      </c>
      <c r="E27" s="38">
        <v>1</v>
      </c>
      <c r="F27" s="38">
        <v>1</v>
      </c>
      <c r="G27" s="38">
        <v>1</v>
      </c>
      <c r="H27" s="38">
        <v>1</v>
      </c>
      <c r="I27" s="38">
        <v>1</v>
      </c>
      <c r="J27" s="38">
        <v>1</v>
      </c>
      <c r="K27" s="38">
        <v>1</v>
      </c>
      <c r="M27">
        <f>SUM(C25:K25)</f>
        <v>4</v>
      </c>
      <c r="N27" s="39" t="s">
        <v>14</v>
      </c>
      <c r="O27">
        <v>4</v>
      </c>
    </row>
    <row r="28" spans="1:15" ht="15.75" x14ac:dyDescent="0.25">
      <c r="C28" s="38"/>
    </row>
    <row r="29" spans="1:15" ht="15.75" x14ac:dyDescent="0.25">
      <c r="B29" t="s">
        <v>43</v>
      </c>
      <c r="C29" s="38">
        <f>L16-C25</f>
        <v>0</v>
      </c>
      <c r="D29">
        <f>L17-D25</f>
        <v>0</v>
      </c>
      <c r="E29">
        <f>L18-E25</f>
        <v>0</v>
      </c>
      <c r="F29">
        <f>L19-F25</f>
        <v>0</v>
      </c>
      <c r="G29">
        <f>L20-G25</f>
        <v>0</v>
      </c>
      <c r="H29">
        <f>L21-H25</f>
        <v>0</v>
      </c>
      <c r="I29">
        <f>L22-I25</f>
        <v>0</v>
      </c>
      <c r="J29">
        <f>L23-J25</f>
        <v>0</v>
      </c>
      <c r="K29">
        <f>L24-K25</f>
        <v>0</v>
      </c>
    </row>
    <row r="30" spans="1:15" ht="15.75" x14ac:dyDescent="0.25">
      <c r="C30" s="40" t="s">
        <v>14</v>
      </c>
      <c r="D30" s="40" t="s">
        <v>14</v>
      </c>
      <c r="E30" s="40" t="s">
        <v>14</v>
      </c>
      <c r="F30" s="40" t="s">
        <v>14</v>
      </c>
      <c r="G30" s="40" t="s">
        <v>14</v>
      </c>
      <c r="H30" s="40" t="s">
        <v>14</v>
      </c>
      <c r="I30" s="40" t="s">
        <v>14</v>
      </c>
      <c r="J30" s="40" t="s">
        <v>14</v>
      </c>
      <c r="K30" s="40" t="s">
        <v>14</v>
      </c>
    </row>
    <row r="31" spans="1:15" x14ac:dyDescent="0.25"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</row>
    <row r="32" spans="1:15" ht="15.75" thickBot="1" x14ac:dyDescent="0.3"/>
    <row r="33" spans="1:2" ht="16.5" thickTop="1" thickBot="1" x14ac:dyDescent="0.3">
      <c r="A33" t="s">
        <v>40</v>
      </c>
      <c r="B33" s="37">
        <f>SUMPRODUCT(C3:K11,C16:K24)</f>
        <v>5464.5</v>
      </c>
    </row>
    <row r="34" spans="1:2" ht="15.75" thickTop="1" x14ac:dyDescent="0.25"/>
  </sheetData>
  <mergeCells count="4">
    <mergeCell ref="C1:K1"/>
    <mergeCell ref="A3:A11"/>
    <mergeCell ref="C14:K14"/>
    <mergeCell ref="A16:A24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"/>
  <sheetViews>
    <sheetView workbookViewId="0">
      <selection activeCell="E7" sqref="E7"/>
    </sheetView>
  </sheetViews>
  <sheetFormatPr defaultRowHeight="15" x14ac:dyDescent="0.25"/>
  <cols>
    <col min="1" max="1" width="12.140625" customWidth="1"/>
    <col min="2" max="2" width="10.140625" bestFit="1" customWidth="1"/>
    <col min="3" max="3" width="16.42578125" bestFit="1" customWidth="1"/>
    <col min="4" max="5" width="23.7109375" bestFit="1" customWidth="1"/>
    <col min="6" max="6" width="17.42578125" bestFit="1" customWidth="1"/>
  </cols>
  <sheetData>
    <row r="1" spans="1:6" x14ac:dyDescent="0.25">
      <c r="A1" t="s">
        <v>37</v>
      </c>
    </row>
    <row r="2" spans="1:6" x14ac:dyDescent="0.25">
      <c r="C2" t="s">
        <v>36</v>
      </c>
      <c r="D2" t="s">
        <v>39</v>
      </c>
      <c r="E2" t="s">
        <v>38</v>
      </c>
    </row>
    <row r="3" spans="1:6" ht="15.75" x14ac:dyDescent="0.25">
      <c r="A3" s="12" t="s">
        <v>16</v>
      </c>
      <c r="B3" s="12" t="s">
        <v>3</v>
      </c>
      <c r="C3" s="25">
        <f>'Consol Air Data'!C34</f>
        <v>406</v>
      </c>
      <c r="D3" s="25">
        <f>'Accomdation Cost Data'!B3</f>
        <v>40</v>
      </c>
      <c r="E3" s="25">
        <f>C3+(D3*3)</f>
        <v>526</v>
      </c>
    </row>
    <row r="4" spans="1:6" ht="15.75" x14ac:dyDescent="0.25">
      <c r="A4" s="12" t="s">
        <v>3</v>
      </c>
      <c r="B4" s="12" t="s">
        <v>10</v>
      </c>
      <c r="C4" s="25">
        <f>'Consol Air Data'!D40</f>
        <v>111</v>
      </c>
      <c r="D4" s="25">
        <f>'Accomdation Cost Data'!B9</f>
        <v>55</v>
      </c>
      <c r="E4" s="25">
        <f>C4+(D4*3)</f>
        <v>276</v>
      </c>
    </row>
    <row r="5" spans="1:6" ht="15.75" x14ac:dyDescent="0.25">
      <c r="A5" s="12" t="s">
        <v>10</v>
      </c>
      <c r="B5" s="12" t="s">
        <v>6</v>
      </c>
      <c r="C5" s="25">
        <f>'Consol Air Data'!J37</f>
        <v>28</v>
      </c>
      <c r="D5" s="25">
        <f>'Accomdation Cost Data'!B6</f>
        <v>85</v>
      </c>
      <c r="E5" s="25">
        <f>C5+(D5*3)</f>
        <v>283</v>
      </c>
    </row>
    <row r="6" spans="1:6" ht="15.75" x14ac:dyDescent="0.25">
      <c r="A6" s="12" t="s">
        <v>6</v>
      </c>
      <c r="B6" s="12" t="s">
        <v>16</v>
      </c>
      <c r="C6" s="25">
        <f>'Consol Air Data'!G33</f>
        <v>432</v>
      </c>
      <c r="D6" s="25">
        <v>0</v>
      </c>
      <c r="E6" s="25">
        <f>C6+(D6*3)</f>
        <v>432</v>
      </c>
    </row>
    <row r="7" spans="1:6" x14ac:dyDescent="0.25">
      <c r="E7" s="26">
        <f>SUM(E3:E6)</f>
        <v>1517</v>
      </c>
      <c r="F7" s="2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Trip Options</vt:lpstr>
      <vt:lpstr>Consol Air Data</vt:lpstr>
      <vt:lpstr>Consol Train Data</vt:lpstr>
      <vt:lpstr>Minimum Travel Cost</vt:lpstr>
      <vt:lpstr>Accomdation Cost Data</vt:lpstr>
      <vt:lpstr>Cost with Accomodations</vt:lpstr>
      <vt:lpstr>Model</vt:lpstr>
      <vt:lpstr>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</dc:creator>
  <cp:lastModifiedBy>Alyssa</cp:lastModifiedBy>
  <dcterms:created xsi:type="dcterms:W3CDTF">2011-11-14T14:59:49Z</dcterms:created>
  <dcterms:modified xsi:type="dcterms:W3CDTF">2011-12-05T16:23:40Z</dcterms:modified>
</cp:coreProperties>
</file>